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190" yWindow="255" windowWidth="25680" windowHeight="10770"/>
  </bookViews>
  <sheets>
    <sheet name="План закупок" sheetId="1" r:id="rId1"/>
    <sheet name="Образец" sheetId="5" state="hidden" r:id="rId2"/>
    <sheet name="Лист2" sheetId="3" state="hidden" r:id="rId3"/>
  </sheets>
  <externalReferences>
    <externalReference r:id="rId4"/>
    <externalReference r:id="rId5"/>
  </externalReferences>
  <definedNames>
    <definedName name="_xlnm._FilterDatabase" localSheetId="1" hidden="1">Образец!$A$12:$U$48</definedName>
    <definedName name="_xlnm._FilterDatabase" localSheetId="0" hidden="1">'План закупок'!$A$19:$Q$263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5" i="1" l="1"/>
  <c r="F244" i="1"/>
  <c r="F243" i="1"/>
  <c r="F242" i="1" l="1"/>
  <c r="F241" i="1"/>
  <c r="B241" i="1"/>
  <c r="F235" i="1" l="1"/>
  <c r="F234" i="1"/>
  <c r="F233" i="1"/>
  <c r="F229" i="1" l="1"/>
  <c r="F228" i="1"/>
  <c r="F224" i="1" l="1"/>
  <c r="F223" i="1"/>
  <c r="B223" i="1"/>
  <c r="F210" i="1" l="1"/>
  <c r="F220" i="1"/>
  <c r="B220" i="1"/>
  <c r="F219" i="1" l="1"/>
  <c r="F218" i="1"/>
  <c r="F212" i="1"/>
  <c r="F215" i="1" l="1"/>
  <c r="F211" i="1"/>
  <c r="F208" i="1" l="1"/>
  <c r="F207" i="1"/>
  <c r="F206" i="1"/>
  <c r="F205" i="1"/>
  <c r="F203" i="1"/>
  <c r="F204" i="1" l="1"/>
  <c r="B204" i="1"/>
  <c r="F200" i="1"/>
  <c r="F199" i="1"/>
  <c r="F198" i="1"/>
  <c r="F197" i="1"/>
  <c r="F196" i="1"/>
  <c r="F195" i="1" l="1"/>
  <c r="F194" i="1"/>
  <c r="F193" i="1"/>
  <c r="F191" i="1" l="1"/>
  <c r="F184" i="1"/>
  <c r="B184" i="1"/>
  <c r="F192" i="1"/>
  <c r="F183" i="1" l="1"/>
  <c r="F209" i="1"/>
  <c r="F182" i="1"/>
  <c r="F181" i="1"/>
  <c r="B181" i="1"/>
  <c r="F180" i="1"/>
  <c r="B179" i="1" l="1"/>
  <c r="F179" i="1"/>
  <c r="F177" i="1" l="1"/>
  <c r="F176" i="1"/>
  <c r="F175" i="1" l="1"/>
  <c r="F174" i="1" l="1"/>
  <c r="F172" i="1"/>
  <c r="F166" i="1" l="1"/>
  <c r="F165" i="1"/>
  <c r="B165" i="1"/>
  <c r="F155" i="1" l="1"/>
  <c r="B155" i="1"/>
  <c r="F153" i="1" l="1"/>
  <c r="F152" i="1"/>
  <c r="F151" i="1"/>
  <c r="F173" i="1"/>
  <c r="F150" i="1" l="1"/>
  <c r="F148" i="1" l="1"/>
  <c r="F146" i="1"/>
  <c r="B146" i="1"/>
  <c r="F110" i="1" l="1"/>
  <c r="F109" i="1"/>
  <c r="F107" i="1" l="1"/>
  <c r="F92" i="1" l="1"/>
  <c r="F91" i="1" l="1"/>
  <c r="F90" i="1" l="1"/>
  <c r="F89" i="1"/>
  <c r="F88" i="1"/>
  <c r="F68" i="1" l="1"/>
  <c r="F67" i="1" l="1"/>
  <c r="F66" i="1"/>
  <c r="F65" i="1" l="1"/>
  <c r="B62" i="1" l="1"/>
  <c r="F64" i="1"/>
  <c r="F63" i="1"/>
  <c r="F62" i="1"/>
  <c r="B251" i="1" l="1"/>
  <c r="F116" i="1" l="1"/>
  <c r="F115" i="1"/>
  <c r="F147" i="1"/>
  <c r="F168" i="1"/>
  <c r="F41" i="1"/>
  <c r="F38" i="1"/>
  <c r="F34" i="1"/>
  <c r="F33" i="1"/>
  <c r="F27" i="1"/>
  <c r="F29" i="1"/>
  <c r="F54" i="1"/>
  <c r="F256" i="1"/>
  <c r="F254" i="1"/>
  <c r="F253" i="1"/>
  <c r="F106" i="1"/>
  <c r="F251" i="1"/>
  <c r="F250" i="1"/>
  <c r="F237" i="1"/>
  <c r="F214" i="1"/>
  <c r="F246" i="1"/>
  <c r="F190" i="1"/>
  <c r="F188" i="1"/>
  <c r="F159" i="1"/>
  <c r="F157" i="1"/>
  <c r="F164" i="1"/>
  <c r="F140" i="1"/>
  <c r="F139" i="1"/>
  <c r="F217" i="1"/>
  <c r="F138" i="1"/>
  <c r="F137" i="1"/>
  <c r="F171" i="1"/>
  <c r="F135" i="1"/>
  <c r="F162" i="1"/>
  <c r="F134" i="1"/>
  <c r="F132" i="1"/>
  <c r="F161" i="1"/>
  <c r="F170" i="1"/>
  <c r="F169" i="1"/>
  <c r="F121" i="1"/>
  <c r="F160" i="1"/>
  <c r="F119" i="1"/>
  <c r="F118" i="1"/>
  <c r="F221" i="1"/>
  <c r="F216" i="1"/>
  <c r="F99" i="1"/>
  <c r="F144" i="1"/>
  <c r="F97" i="1"/>
  <c r="F201" i="1"/>
  <c r="F79" i="1"/>
  <c r="F77" i="1"/>
  <c r="F71" i="1"/>
  <c r="F141" i="1"/>
  <c r="F70" i="1"/>
  <c r="F61" i="1"/>
  <c r="F60" i="1"/>
  <c r="F87" i="1"/>
  <c r="F58" i="1"/>
  <c r="F83" i="1"/>
  <c r="F57" i="1"/>
  <c r="F84" i="1"/>
  <c r="F53" i="1"/>
  <c r="F52" i="1"/>
  <c r="F51" i="1"/>
  <c r="F50" i="1"/>
  <c r="F49" i="1"/>
  <c r="F48" i="1"/>
  <c r="F47" i="1"/>
  <c r="F46" i="1"/>
  <c r="F45" i="1"/>
  <c r="F44" i="1"/>
  <c r="F43" i="1"/>
  <c r="F42" i="1"/>
  <c r="F40" i="1"/>
  <c r="F39" i="1"/>
  <c r="F37" i="1"/>
  <c r="F36" i="1"/>
  <c r="F35" i="1"/>
  <c r="F32" i="1"/>
  <c r="F31" i="1"/>
  <c r="F30" i="1"/>
  <c r="F28" i="1"/>
  <c r="F26" i="1"/>
  <c r="F25" i="1"/>
  <c r="F24" i="1"/>
  <c r="F23" i="1"/>
  <c r="F22" i="1"/>
  <c r="F21" i="1"/>
  <c r="F76" i="1"/>
  <c r="F101" i="1"/>
  <c r="K138" i="1" l="1"/>
  <c r="F48" i="5" l="1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O14" i="5"/>
  <c r="N14" i="5"/>
  <c r="O13" i="5"/>
  <c r="N13" i="5"/>
  <c r="E7" i="5"/>
  <c r="E6" i="5"/>
  <c r="E5" i="5"/>
  <c r="E4" i="5"/>
  <c r="E3" i="5"/>
  <c r="E2" i="5"/>
  <c r="B61" i="1"/>
  <c r="B253" i="1"/>
  <c r="B254" i="1"/>
  <c r="B106" i="1"/>
  <c r="B250" i="1"/>
  <c r="B237" i="1"/>
  <c r="B214" i="1"/>
  <c r="B246" i="1"/>
  <c r="F240" i="1"/>
  <c r="B240" i="1"/>
  <c r="B190" i="1"/>
  <c r="B225" i="1"/>
  <c r="F226" i="1"/>
  <c r="B226" i="1"/>
  <c r="F186" i="1"/>
  <c r="B186" i="1"/>
  <c r="B188" i="1"/>
  <c r="F187" i="1"/>
  <c r="B187" i="1"/>
  <c r="F189" i="1"/>
  <c r="B189" i="1"/>
  <c r="B159" i="1"/>
  <c r="F158" i="1"/>
  <c r="B158" i="1"/>
  <c r="B139" i="1"/>
  <c r="B140" i="1"/>
  <c r="B138" i="1"/>
  <c r="B137" i="1"/>
  <c r="B134" i="1"/>
  <c r="B162" i="1"/>
  <c r="B132" i="1"/>
  <c r="F136" i="1"/>
  <c r="B136" i="1"/>
  <c r="B171" i="1"/>
  <c r="B135" i="1"/>
  <c r="F131" i="1"/>
  <c r="B131" i="1"/>
  <c r="F163" i="1"/>
  <c r="B163" i="1"/>
  <c r="F133" i="1"/>
  <c r="F178" i="1"/>
  <c r="F202" i="1"/>
  <c r="B202" i="1"/>
  <c r="B160" i="1"/>
  <c r="B121" i="1"/>
  <c r="F145" i="1"/>
  <c r="B145" i="1"/>
  <c r="F123" i="1"/>
  <c r="B123" i="1"/>
  <c r="F122" i="1"/>
  <c r="F143" i="1"/>
  <c r="B143" i="1"/>
  <c r="F117" i="1"/>
  <c r="B117" i="1"/>
  <c r="B116" i="1"/>
  <c r="B119" i="1"/>
  <c r="B221" i="1"/>
  <c r="F112" i="1"/>
  <c r="B112" i="1"/>
  <c r="F154" i="1"/>
  <c r="B154" i="1"/>
  <c r="F120" i="1"/>
  <c r="B120" i="1"/>
  <c r="B216" i="1"/>
  <c r="B118" i="1"/>
  <c r="B115" i="1"/>
  <c r="F113" i="1"/>
  <c r="B113" i="1"/>
  <c r="F114" i="1"/>
  <c r="F100" i="1"/>
  <c r="B100" i="1"/>
  <c r="F149" i="1"/>
  <c r="B149" i="1"/>
  <c r="F142" i="1"/>
  <c r="B142" i="1"/>
  <c r="B144" i="1"/>
  <c r="B99" i="1"/>
  <c r="F98" i="1"/>
  <c r="B98" i="1"/>
  <c r="B126" i="1"/>
  <c r="F127" i="1"/>
  <c r="B127" i="1"/>
  <c r="F96" i="1"/>
  <c r="B96" i="1"/>
  <c r="F95" i="1"/>
  <c r="B95" i="1"/>
  <c r="B97" i="1"/>
  <c r="B168" i="1"/>
  <c r="F94" i="1"/>
  <c r="B94" i="1"/>
  <c r="F104" i="1"/>
  <c r="F128" i="1"/>
  <c r="B128" i="1"/>
  <c r="F239" i="1"/>
  <c r="B239" i="1"/>
  <c r="B167" i="1"/>
  <c r="B147" i="1"/>
  <c r="F125" i="1"/>
  <c r="B125" i="1"/>
  <c r="F78" i="1"/>
  <c r="B78" i="1"/>
  <c r="F82" i="1"/>
  <c r="B201" i="1"/>
  <c r="F124" i="1"/>
  <c r="B124" i="1"/>
  <c r="F105" i="1"/>
  <c r="F80" i="1"/>
  <c r="B80" i="1"/>
  <c r="B103" i="1"/>
  <c r="F81" i="1"/>
  <c r="B81" i="1"/>
  <c r="B102" i="1"/>
  <c r="F74" i="1"/>
  <c r="B74" i="1"/>
  <c r="B70" i="1"/>
  <c r="F73" i="1"/>
  <c r="B141" i="1"/>
  <c r="B77" i="1"/>
  <c r="B71" i="1"/>
  <c r="F129" i="1"/>
  <c r="B129" i="1"/>
  <c r="B76" i="1"/>
  <c r="F75" i="1"/>
  <c r="B75" i="1"/>
  <c r="F72" i="1"/>
  <c r="B72" i="1"/>
  <c r="B60" i="1"/>
  <c r="F59" i="1"/>
  <c r="B59" i="1"/>
  <c r="B87" i="1"/>
  <c r="F56" i="1"/>
  <c r="B56" i="1"/>
  <c r="B58" i="1"/>
  <c r="B57" i="1"/>
  <c r="F85" i="1"/>
  <c r="B85" i="1"/>
  <c r="F86" i="1"/>
  <c r="B86" i="1"/>
  <c r="B83" i="1"/>
</calcChain>
</file>

<file path=xl/comments1.xml><?xml version="1.0" encoding="utf-8"?>
<comments xmlns="http://schemas.openxmlformats.org/spreadsheetml/2006/main">
  <authors>
    <author>Автор</author>
  </authors>
  <commentList>
    <comment ref="P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МСП - субъект малого и среднего предпринимательства (СМСП или МСП)</t>
        </r>
      </text>
    </comment>
  </commentList>
</comments>
</file>

<file path=xl/sharedStrings.xml><?xml version="1.0" encoding="utf-8"?>
<sst xmlns="http://schemas.openxmlformats.org/spreadsheetml/2006/main" count="2633" uniqueCount="607">
  <si>
    <t>Порядковый номер</t>
  </si>
  <si>
    <t>Код по ОКВЭД2</t>
  </si>
  <si>
    <t>Код по ОКПД2</t>
  </si>
  <si>
    <t>Условия договора</t>
  </si>
  <si>
    <t>Способ закупки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</si>
  <si>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</si>
  <si>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</si>
  <si>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</si>
  <si>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Регион поставки товаров (выполнения работ, оказания услуг)</t>
  </si>
  <si>
    <t>График осуществления процедур закупки</t>
  </si>
  <si>
    <t>код по ОКЕИ</t>
  </si>
  <si>
    <t>наименование</t>
  </si>
  <si>
    <t>код по ОКАТО</t>
  </si>
  <si>
    <t>планируемая дата или период размещения извещения о закупке (месяц, год)</t>
  </si>
  <si>
    <t>срок исполнения договора (месяц, год)</t>
  </si>
  <si>
    <t>Статья затрат</t>
  </si>
  <si>
    <t>Руководитель подразделения</t>
  </si>
  <si>
    <t xml:space="preserve"> 05405000000</t>
  </si>
  <si>
    <t>Приморский край</t>
  </si>
  <si>
    <t>Сведения о количестве (объеме)</t>
  </si>
  <si>
    <t>Сведения о начальной (максимальной) цене договора (цене лота)</t>
  </si>
  <si>
    <t>Закупка в электронной форме да (нет)</t>
  </si>
  <si>
    <t>Участие субъектов МСП в закупке
(Да/Нет)</t>
  </si>
  <si>
    <t>Гигакалория</t>
  </si>
  <si>
    <t>код по ОКЕИ</t>
  </si>
  <si>
    <t>кг</t>
  </si>
  <si>
    <t>Кубический метр</t>
  </si>
  <si>
    <t>условная единица</t>
  </si>
  <si>
    <t>797</t>
  </si>
  <si>
    <t>услуга</t>
  </si>
  <si>
    <t>штука</t>
  </si>
  <si>
    <t>Да</t>
  </si>
  <si>
    <t>Нет</t>
  </si>
  <si>
    <t>Конкурентный</t>
  </si>
  <si>
    <t>Электронный магазин</t>
  </si>
  <si>
    <t>Единственный поставщик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</si>
  <si>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</si>
  <si>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</si>
  <si>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</si>
  <si>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</si>
  <si>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</si>
  <si>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</si>
  <si>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</si>
  <si>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АО "Терминал Владивосток"</t>
  </si>
  <si>
    <t>692756,  Приморский край г. Артем ул. Владимира Сайбеля, 45</t>
  </si>
  <si>
    <t>8(423) 230-69-22</t>
  </si>
  <si>
    <t>kanc@vvo.aero</t>
  </si>
  <si>
    <t>АО "Международный аэропорт Владивосток"</t>
  </si>
  <si>
    <t>692756,  Приморский край г. Артем ул. Владимира Сайбеля, 41</t>
  </si>
  <si>
    <t>(423) 230-69-99</t>
  </si>
  <si>
    <t>via@vvo.aero</t>
  </si>
  <si>
    <t xml:space="preserve">Выполнение работ по текущему ремонту аэродромных покрытий </t>
  </si>
  <si>
    <t>Поставка лакокрасочных материалов для маркировки аэродромных знаков</t>
  </si>
  <si>
    <t>20.30</t>
  </si>
  <si>
    <t>20.30.12</t>
  </si>
  <si>
    <t>28.24</t>
  </si>
  <si>
    <t>28.24.12.190</t>
  </si>
  <si>
    <t>Наличие заключения аккредитованной лаборатории отраслевой научной организации</t>
  </si>
  <si>
    <t>Выполнение работ квалифицированной организацией</t>
  </si>
  <si>
    <t>166</t>
  </si>
  <si>
    <t>и21</t>
  </si>
  <si>
    <t>о2707</t>
  </si>
  <si>
    <t>Дата предоставления в СЗЗ согласованной Заявки на закупку (ТЗ, смета и т.п.) 
(за 14 к дн до даты извещения)</t>
  </si>
  <si>
    <t>Заключение договора 
(+43 к дн от даты извещения)</t>
  </si>
  <si>
    <t>22.11.14.190</t>
  </si>
  <si>
    <t>22.11.14.191</t>
  </si>
  <si>
    <t>22.29.29.190</t>
  </si>
  <si>
    <t>26.51.20.121</t>
  </si>
  <si>
    <t>71.12.40.129</t>
  </si>
  <si>
    <t>Поставка авторезины в ассортименте для спецтехники</t>
  </si>
  <si>
    <t>Поставка сертифицированного товара</t>
  </si>
  <si>
    <t>Поставка щеточных дисков в ассортименте для спецтехники</t>
  </si>
  <si>
    <t>Поставка щеток кассетных для снегоуборочной машины Overaasen RSC250</t>
  </si>
  <si>
    <t>Качество товара должно соответствовать действующим в РФ государственным стандартам</t>
  </si>
  <si>
    <t>Оказание услуг квалифицированной организацией</t>
  </si>
  <si>
    <t xml:space="preserve">Страхование транспортных средств от ущерба, хищения или угона </t>
  </si>
  <si>
    <t>32.99.11.130</t>
  </si>
  <si>
    <t>20.59.59.900</t>
  </si>
  <si>
    <t>29.10.59.141</t>
  </si>
  <si>
    <t>26.51.66.112</t>
  </si>
  <si>
    <t>43.22.12.140</t>
  </si>
  <si>
    <t>43.29.11.190</t>
  </si>
  <si>
    <t xml:space="preserve">Наличие сертификата ЦС СПАСОП ГА </t>
  </si>
  <si>
    <t>Поставка пенообразователя для тушения пожаров на воздушных судах</t>
  </si>
  <si>
    <t xml:space="preserve">Поставка аэродромного пожарного автомобиля </t>
  </si>
  <si>
    <t>Аэродромный пожарный автомобиль АА-9.0 (30-60) (КАМАЗ-65224)</t>
  </si>
  <si>
    <t>Динамометр грузоподъемностью 50 тонн (механический, электронный)</t>
  </si>
  <si>
    <t>Оказание услуг по обслуживанию и ремонту котлов отопления АСС СПАСОП</t>
  </si>
  <si>
    <t>Обслуживание котлов отопления Buderus Logano GE515 здания аварийно-спасательной станции СПАСОП</t>
  </si>
  <si>
    <t>Оказание услуг по техническому обслуживанию системы охранно-пожарной сигнализации, системы ФЭС и пожарного оборудования</t>
  </si>
  <si>
    <t>Оказание услуг лицензированной организацией</t>
  </si>
  <si>
    <t>20.30.22.110</t>
  </si>
  <si>
    <t>29.20.30.110</t>
  </si>
  <si>
    <t>Поставка запасных частей на тракторную косилку McConnel SR820</t>
  </si>
  <si>
    <t>Поставка товаров по заявкам заказчика до склада заказчика</t>
  </si>
  <si>
    <t>23.51.12.140</t>
  </si>
  <si>
    <t>Поставка материала для тампонирования поверхностной сетки трещин в цементобетонном покрытии</t>
  </si>
  <si>
    <t>Безусадочный цемент сверх тонкого помола, пригодный для инъекций в тело бетона</t>
  </si>
  <si>
    <t>Выполнение работ по очистке ИВПП от резиновых наслоений</t>
  </si>
  <si>
    <t>Наличие заключения аккредитованной лаборатории отраслевой научной организации на материал для удаления отложений резины</t>
  </si>
  <si>
    <t xml:space="preserve">Концентрат разводимый водой не менее 1:10 </t>
  </si>
  <si>
    <t>20.59.43.130</t>
  </si>
  <si>
    <t>Поставка гранулированного антигололедного реагента</t>
  </si>
  <si>
    <t>Поставка жидкого антигололедного реагента</t>
  </si>
  <si>
    <t>08.12.12.150</t>
  </si>
  <si>
    <t>Поставка грунта скального</t>
  </si>
  <si>
    <t>Соответствие ГОСТ</t>
  </si>
  <si>
    <t>23.64.10.110</t>
  </si>
  <si>
    <t>Поставка ремонтного материала для оперативного ремонта цементобетонных аэродромных покрытий</t>
  </si>
  <si>
    <t>23.99.13.120</t>
  </si>
  <si>
    <t>Поставка ремонтного материала для оперативного ремонта цементобетонных и асфальтобетонных аэродромных покрытий</t>
  </si>
  <si>
    <t>20.20.12</t>
  </si>
  <si>
    <t>Поставка гербицида</t>
  </si>
  <si>
    <t>22.19.73.114</t>
  </si>
  <si>
    <t>Поставка шнура термостойкого уплотнительного</t>
  </si>
  <si>
    <t>20.30.22.170</t>
  </si>
  <si>
    <t>Поставка битумно-полимерного герметика</t>
  </si>
  <si>
    <t>28.99.52.000</t>
  </si>
  <si>
    <t xml:space="preserve">Поставка расходных материалов для разметочной машины Graco Line Lazer IV 200 HS </t>
  </si>
  <si>
    <t>Совместимость с разметочной машиной Graco Line Lazer</t>
  </si>
  <si>
    <t>22.11.13.120</t>
  </si>
  <si>
    <t>Модель шины 36А 660*160</t>
  </si>
  <si>
    <t>28.99.39.190</t>
  </si>
  <si>
    <t>Поставка биоакустического отпугивателя для птиц</t>
  </si>
  <si>
    <t>Сертифицированный товар</t>
  </si>
  <si>
    <t>28.24.11.000</t>
  </si>
  <si>
    <t>71.12.12.190</t>
  </si>
  <si>
    <t>Подготовка проектно-сметной документации по проектированию взлетно-посадочной полосы № 2 аэродрома</t>
  </si>
  <si>
    <t>33.12.29.900</t>
  </si>
  <si>
    <t>43.12.11.140</t>
  </si>
  <si>
    <t>Оказание услуг  по покосу травы на периметре аэропорта</t>
  </si>
  <si>
    <t>42.11.10.120</t>
  </si>
  <si>
    <t xml:space="preserve">Выполнение работ по отсыпке периметра сооружения- ограждение аэропорта </t>
  </si>
  <si>
    <t>27.11.10.110</t>
  </si>
  <si>
    <t>Приобретение электородвигателя  для автоматических ворот на КПП-1,3,4</t>
  </si>
  <si>
    <t>85.31.11.000</t>
  </si>
  <si>
    <t>86.90.19.190</t>
  </si>
  <si>
    <t>Выполнение работ квалифицированной организацией по ОТБ</t>
  </si>
  <si>
    <t>74.90.15.110</t>
  </si>
  <si>
    <t>80.10.19.000</t>
  </si>
  <si>
    <t xml:space="preserve">Система должна быть новой, сертифицированной,совместимой с имеющейся системой обнаружения БПЛА </t>
  </si>
  <si>
    <t>26.30.50.119</t>
  </si>
  <si>
    <t>сертификация по ПП РФ №969</t>
  </si>
  <si>
    <t>26.51.41</t>
  </si>
  <si>
    <t>Совместимость с существующим програмным обеспечением ПО. Сертификация по ПП РФ №969</t>
  </si>
  <si>
    <t>26.51.82.180</t>
  </si>
  <si>
    <t>Работы должны проводится специализированной компанией.</t>
  </si>
  <si>
    <t>Ремонт генераторов на РТУ</t>
  </si>
  <si>
    <t>Выполнение работ квалифицированной организацией (типографией)</t>
  </si>
  <si>
    <t>Услуги по обеспечению аэронавигационной информацией</t>
  </si>
  <si>
    <t>Точность, разрешение, целостность, оперативность.</t>
  </si>
  <si>
    <t>71.12.39.110</t>
  </si>
  <si>
    <t>Услуги по предоставлению специализированной гидрометеорологической информации</t>
  </si>
  <si>
    <t>Точность метеонаблюдений</t>
  </si>
  <si>
    <t>38.11.21.000</t>
  </si>
  <si>
    <t>Оказание услуг по обращению с твердыми коммунальными отходами</t>
  </si>
  <si>
    <t>Оказание услуг региональным оператором</t>
  </si>
  <si>
    <t>71.20.19.129</t>
  </si>
  <si>
    <t>оказание услуг квалифицированнымии сертифицированными поверенным оборудованием</t>
  </si>
  <si>
    <t>71.20.13.120</t>
  </si>
  <si>
    <t>работа (услуга) ддолжна выполняттся квалифицированными специалистами и сертифицированным оборудованием</t>
  </si>
  <si>
    <t>27.33.13.190</t>
  </si>
  <si>
    <t>сертифицированный товар</t>
  </si>
  <si>
    <t xml:space="preserve">42.22.22.140 </t>
  </si>
  <si>
    <t>Чистка просеки ручным способом</t>
  </si>
  <si>
    <t>33.14.19.000</t>
  </si>
  <si>
    <t>не определено</t>
  </si>
  <si>
    <t>26.20.16.126</t>
  </si>
  <si>
    <t>Поставка принтера для печати пластиковых карт</t>
  </si>
  <si>
    <t>26.20.14.100</t>
  </si>
  <si>
    <t>Поставка сервера Hi-Scan</t>
  </si>
  <si>
    <t>Оборудование должно быть совместимо с сушествующей системой досмотра</t>
  </si>
  <si>
    <t>26.20.11.110</t>
  </si>
  <si>
    <t>Программное обеспечение nanoCAD</t>
  </si>
  <si>
    <t>43.39.19.190</t>
  </si>
  <si>
    <t>Выполнение работ по текущему ремонту коридора 1 этажа и помещений в штабе 3-1; 3-2</t>
  </si>
  <si>
    <t>43.22.11.130</t>
  </si>
  <si>
    <t>Выполнение работ по текущему ремонту в защитных сооружениях ГО-1 и ГО-3 отдела по МОБ работе, ГО и ЧС</t>
  </si>
  <si>
    <t>Выполнение работ по ремонту  технических ворот №7 САБ</t>
  </si>
  <si>
    <t>42.11.20.200</t>
  </si>
  <si>
    <t>Выполнение работ по текущему ремонту патрульной дороги САБ (в том числе с подсыпкой отдельных участков)</t>
  </si>
  <si>
    <t>43.29.12.110</t>
  </si>
  <si>
    <t>43.99.40.130</t>
  </si>
  <si>
    <t>Выполнение работ по текущему ремонту помещений ССТ (кабинетов, туалетов, душевой)</t>
  </si>
  <si>
    <t>Выполнение работ по ремонту бетонного основания входа со стороны мойки ССТ</t>
  </si>
  <si>
    <t>Выполнение работ по ремонту пола в ТП 11 (восстановление после провала) ЭСТОП</t>
  </si>
  <si>
    <t>Выполнение работ по ремонту кабельных колодцев ССО на ВПП1 ЭСТОП</t>
  </si>
  <si>
    <t>Выполнение ремонта в дизельной ТП Центр (по замечаниям ФГУП АГА) ЭСТОП</t>
  </si>
  <si>
    <t> 43.99.40.130</t>
  </si>
  <si>
    <t>Канцелярские товары в ассортименте</t>
  </si>
  <si>
    <t>22.22.11.110</t>
  </si>
  <si>
    <t>Бахилы, мешки мусорные, пакеты п/э</t>
  </si>
  <si>
    <t>Спецодежда и спецобувь</t>
  </si>
  <si>
    <t xml:space="preserve"> 14.13.99.220</t>
  </si>
  <si>
    <t>Форменное обмундирование</t>
  </si>
  <si>
    <t>Услуги охраны</t>
  </si>
  <si>
    <t>Поставка мембраны для скважины 37062</t>
  </si>
  <si>
    <t>Оказание услуг по проведению периодической летной проверки ССО</t>
  </si>
  <si>
    <t>Лицензии на программное обеспечение PERCo (СКУД)</t>
  </si>
  <si>
    <t>Поставка канцелярских товаров</t>
  </si>
  <si>
    <t>Поставка бахил, п/э изделий</t>
  </si>
  <si>
    <t>Поставка состава защитно-восстанавливающего для аэродромных покрытий</t>
  </si>
  <si>
    <t>Поставка шин авиационных</t>
  </si>
  <si>
    <t>Поставка запасных частей для ССО</t>
  </si>
  <si>
    <t>Оказание услуг по проведению сертификации ССО</t>
  </si>
  <si>
    <t>ПО Лоция и услуги аудита информационной безопасности</t>
  </si>
  <si>
    <t>27.40.15.120</t>
  </si>
  <si>
    <t>28.29.12.153</t>
  </si>
  <si>
    <t>20.41.32.121</t>
  </si>
  <si>
    <t>74.90.20.143</t>
  </si>
  <si>
    <t xml:space="preserve">14.12.99.200 </t>
  </si>
  <si>
    <t>18.12.14.000</t>
  </si>
  <si>
    <t xml:space="preserve">28.41.21.110 </t>
  </si>
  <si>
    <t>27.32.11.000</t>
  </si>
  <si>
    <t>Услуги ветеринара для служебных собак</t>
  </si>
  <si>
    <t>Выполнение работ по модернизации РТУ на приемке негабаритного багажа МВЛ (инв.№ 000007018)</t>
  </si>
  <si>
    <t>Программное обеспечение, 1С: Управление холдингом</t>
  </si>
  <si>
    <t>Выполнение работ по замене 2-х пластиковых окон в кабинете начальника смены ССТ, ремонт моторного и токарного цехов ССТ</t>
  </si>
  <si>
    <t>Запрос предложений</t>
  </si>
  <si>
    <t>Запрос котировок</t>
  </si>
  <si>
    <t>75.00.11.000</t>
  </si>
  <si>
    <t>80.10.12.200</t>
  </si>
  <si>
    <t>33.14.11.000</t>
  </si>
  <si>
    <t>33.13.11.000</t>
  </si>
  <si>
    <t>46.49.23.000</t>
  </si>
  <si>
    <t xml:space="preserve">65.12.21.000 </t>
  </si>
  <si>
    <t>Объем финансового обеспечения закупки за счет средств субсидии, предоставляемой в целях реализации национальных и федеральных проектов, комплексного плана модернизации и расширения магистральной инфраструктуры*</t>
  </si>
  <si>
    <t>нет</t>
  </si>
  <si>
    <t>Долгосрочные с 2024-2025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</si>
  <si>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</si>
  <si>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</si>
  <si>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</si>
  <si>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</si>
  <si>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</si>
  <si>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</si>
  <si>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</si>
  <si>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</si>
  <si>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</si>
  <si>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</si>
  <si>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</si>
  <si>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2027 ГОД</t>
  </si>
  <si>
    <t>2028 ГОД</t>
  </si>
  <si>
    <t>2029 ГОД</t>
  </si>
  <si>
    <t>05405000000</t>
  </si>
  <si>
    <t>да</t>
  </si>
  <si>
    <t>14.12</t>
  </si>
  <si>
    <t>14.12.30.190</t>
  </si>
  <si>
    <t>Поставка спецодежды, спецобуви, средств индивидуальной защиты для работников предприятия</t>
  </si>
  <si>
    <t>876</t>
  </si>
  <si>
    <t>Запрос предложений (для СМП)</t>
  </si>
  <si>
    <t>58.14.2</t>
  </si>
  <si>
    <t>58.14.20.000</t>
  </si>
  <si>
    <t xml:space="preserve">Поставка справочных пособий в электронной форме (литература) Международной  ассоциации воздушного транспорта </t>
  </si>
  <si>
    <t>Пособия ИАТА</t>
  </si>
  <si>
    <t>796</t>
  </si>
  <si>
    <t>Запрос котировок (для СМП)</t>
  </si>
  <si>
    <t>ПЛАН ЗАКУПКИ ТОВАРОВ (РАБОТ, УСЛУГ)</t>
  </si>
  <si>
    <t>на 2026 год</t>
  </si>
  <si>
    <t>Закупка в электронном магазине (для СМСП)</t>
  </si>
  <si>
    <t>катушкка- (5000 метров</t>
  </si>
  <si>
    <t>Поставка запасных частей на РТУ</t>
  </si>
  <si>
    <t>Открытый конкурс (для СМП)</t>
  </si>
  <si>
    <t>Поставка УФ-ламп для ПО</t>
  </si>
  <si>
    <t xml:space="preserve"> (по периметру)  </t>
  </si>
  <si>
    <t>Выполнение работ по ремонту прибора обнаружения ВВ и ВУ для ОД</t>
  </si>
  <si>
    <t>Поставка моющих и чистящих средств</t>
  </si>
  <si>
    <t>Оказание услуг по сопровождению Электронного периодического справочника «Система ГАРАНТ»</t>
  </si>
  <si>
    <t>Оказание услуг по технической поддержке ПО «Компонент Платформы «Secure Airport» Программного Комплекса «СпецКонтроль»</t>
  </si>
  <si>
    <t>Оказание услуг по отпуску питьевой воды</t>
  </si>
  <si>
    <t>Выполнение работ по поставке, монтажу и интеграции системы СКУД и оконечных устройств охранной сигнализации</t>
  </si>
  <si>
    <t>Проведение ежегодного профилактического медицинского осмотра,включая химико-токсикологические исследования</t>
  </si>
  <si>
    <t xml:space="preserve">Поставка элементов щеток полипропиленовых: 254*990 </t>
  </si>
  <si>
    <t xml:space="preserve">Оказание услуг по проведению  медицинских осмотров_x000D_
</t>
  </si>
  <si>
    <t>Выполнение работ по техническому обслуживанию и ремонту автоматических ворот и шлагбаумов на КПП № 1, №3 и № 4</t>
  </si>
  <si>
    <t>Оказание услуг охраны объектов аэропорта</t>
  </si>
  <si>
    <t>Страхование гражданской ответственности аэропортовой деятельности  АО "МАВ"</t>
  </si>
  <si>
    <t>Поставка оси в сборе для аэродромного тягача Fressia SP-300</t>
  </si>
  <si>
    <t>Поставка корма для собак</t>
  </si>
  <si>
    <t>Оказание услуг по проведению периодических медицинских осмотров с вредными условиями труда</t>
  </si>
  <si>
    <t>Оказание услуг страхования имущества от рисков</t>
  </si>
  <si>
    <t>Страхование КАСКО (LC-200)</t>
  </si>
  <si>
    <t xml:space="preserve">Поставка нефтепродуктов_x000D_
</t>
  </si>
  <si>
    <t xml:space="preserve">Оказание услуг по обеспечению формирования в ASTRA DCS сведений о пассажирских перевозках и передаче сведений в АЦБПДП  </t>
  </si>
  <si>
    <t>Оказание услуг по добровольному медицинскому страхованию (ДМС)</t>
  </si>
  <si>
    <t>Поставка запасных частей для автомобилей и специальной техники</t>
  </si>
  <si>
    <t>Выполнение  работ по техническому обслуживанию оборудования автоматизированной информационно-измерительной системы технического учета «Аэропорт»</t>
  </si>
  <si>
    <t>Оказание услуг связи (доступ в сеть интернет)</t>
  </si>
  <si>
    <t>Оказание услуг по осуществлению проверок для аттестации сил обеспечения транспортной безопасности на воздушном транспорте сотрудников СТ(А)Б</t>
  </si>
  <si>
    <t>Оказание услуг по обеспечению осуществления автоматизированного процесса обслуживания рейсов, регистрации и отправки пассажиров и багажа с помощью АС «Астра»</t>
  </si>
  <si>
    <t>Страхование КАСКО (OVERAASEN RSC250-2шт)</t>
  </si>
  <si>
    <t>Оказание услуг по предварительному бронированию и оформлению билетов</t>
  </si>
  <si>
    <t>Оказание услуг отопления и горячего водоснабжения</t>
  </si>
  <si>
    <t>Оказания услуг по передаче, с помощью электронных средств, сведений о пассажирах, членах экипажа и данные о регистрируемой операции</t>
  </si>
  <si>
    <t>Оказание услуг по охране аэропорта (тревожная сигнализация)</t>
  </si>
  <si>
    <t>Поставка орнитологического оборудования</t>
  </si>
  <si>
    <t>62.09.20.190</t>
  </si>
  <si>
    <t>62.02.30.000</t>
  </si>
  <si>
    <t>36.00.11.000</t>
  </si>
  <si>
    <t>26.30.50.110</t>
  </si>
  <si>
    <t>29.32.30.390</t>
  </si>
  <si>
    <t>65.12.32.000</t>
  </si>
  <si>
    <t>10.92.10.110</t>
  </si>
  <si>
    <t>86.21.10.120</t>
  </si>
  <si>
    <t>65.12.49.000</t>
  </si>
  <si>
    <t>65.12.29.000</t>
  </si>
  <si>
    <t>19.20.21.100</t>
  </si>
  <si>
    <t>63.99.10.190</t>
  </si>
  <si>
    <t>65.12.12.000</t>
  </si>
  <si>
    <t>29.32.30.129</t>
  </si>
  <si>
    <t>33.12.16.000</t>
  </si>
  <si>
    <t>61.10.30.190</t>
  </si>
  <si>
    <t>80.20.10.000</t>
  </si>
  <si>
    <t>79.11.11.000</t>
  </si>
  <si>
    <t>35.30.11.120</t>
  </si>
  <si>
    <t>84.24.11.000</t>
  </si>
  <si>
    <t>62.09</t>
  </si>
  <si>
    <t>62.02</t>
  </si>
  <si>
    <t>38.11</t>
  </si>
  <si>
    <t>36.00</t>
  </si>
  <si>
    <t>26.30</t>
  </si>
  <si>
    <t>86.90</t>
  </si>
  <si>
    <t>22.29</t>
  </si>
  <si>
    <t>29.32</t>
  </si>
  <si>
    <t>33.12</t>
  </si>
  <si>
    <t>80.10</t>
  </si>
  <si>
    <t>65.12</t>
  </si>
  <si>
    <t>29.32.3</t>
  </si>
  <si>
    <t>10.92</t>
  </si>
  <si>
    <t>86.21</t>
  </si>
  <si>
    <t>19.20</t>
  </si>
  <si>
    <t>63.99</t>
  </si>
  <si>
    <t>61.10.3</t>
  </si>
  <si>
    <t>80.20</t>
  </si>
  <si>
    <t>79.11</t>
  </si>
  <si>
    <t>35.30</t>
  </si>
  <si>
    <t>84.24</t>
  </si>
  <si>
    <t>28.99</t>
  </si>
  <si>
    <t/>
  </si>
  <si>
    <t>06.2024</t>
  </si>
  <si>
    <t>07.2023</t>
  </si>
  <si>
    <t>12.2025</t>
  </si>
  <si>
    <t>11.2025</t>
  </si>
  <si>
    <t>03.2025</t>
  </si>
  <si>
    <t>04.2026</t>
  </si>
  <si>
    <t>07.2025</t>
  </si>
  <si>
    <t>01.2025</t>
  </si>
  <si>
    <t>08.2025</t>
  </si>
  <si>
    <t>04.2025</t>
  </si>
  <si>
    <t>05.2025</t>
  </si>
  <si>
    <t>10.2025</t>
  </si>
  <si>
    <t>02.2025</t>
  </si>
  <si>
    <t>07.2026</t>
  </si>
  <si>
    <t>06.2026</t>
  </si>
  <si>
    <t>12.2026</t>
  </si>
  <si>
    <t>09.2026</t>
  </si>
  <si>
    <t>08.2026</t>
  </si>
  <si>
    <t>03.2026</t>
  </si>
  <si>
    <t>02.2026</t>
  </si>
  <si>
    <t>06.2027</t>
  </si>
  <si>
    <t>12.2027</t>
  </si>
  <si>
    <t>04.2028</t>
  </si>
  <si>
    <t>05.2026</t>
  </si>
  <si>
    <t>11.2026</t>
  </si>
  <si>
    <t>85.3</t>
  </si>
  <si>
    <t>Поставка форменной одежды</t>
  </si>
  <si>
    <t>42.11</t>
  </si>
  <si>
    <t>42.11.20.900</t>
  </si>
  <si>
    <t>Поставка смеси щебеночно-песчаной С5</t>
  </si>
  <si>
    <t xml:space="preserve">Поставка запасных частей на РТУ </t>
  </si>
  <si>
    <t>(Затвор/калибровочное устройство EDХ-2is view A-1 шт, Лента Hi-Scan 6040 2is-1 шт)</t>
  </si>
  <si>
    <t xml:space="preserve"> (по периметру)</t>
  </si>
  <si>
    <t xml:space="preserve">Страхование транспортного средства(КАСКО)  </t>
  </si>
  <si>
    <t>Страхование транспортных средств от ущерба, хищения или угона (LAND )</t>
  </si>
  <si>
    <t>23.99.13.114</t>
  </si>
  <si>
    <t>(привод конвейера Drum motor 50 Hz 3х230V/PE 100100T-V и блока управления Генератором Hi-REG XRC-1 tested (EDX)</t>
  </si>
  <si>
    <t>58.29.50.000</t>
  </si>
  <si>
    <t>Поставка видеокамер панорамных</t>
  </si>
  <si>
    <t>26.40.33.133</t>
  </si>
  <si>
    <t>Поставка щеточной машины</t>
  </si>
  <si>
    <t>28.93.13.116</t>
  </si>
  <si>
    <t>28..9</t>
  </si>
  <si>
    <t>Поставка прицепа автомобильного</t>
  </si>
  <si>
    <t>Поставка трактора</t>
  </si>
  <si>
    <t>26.51.82.182</t>
  </si>
  <si>
    <t>Выполнение работ по обработке искусственных покрытий аэродрома гидрофобизирующим составом</t>
  </si>
  <si>
    <t>Поставка стационарной рамы металлодетектора</t>
  </si>
  <si>
    <t>Страхование передвижного оборудования (КАСКО)- OVERAASEN</t>
  </si>
  <si>
    <t>Оказание услуг аудита состояния информационной безопасности инфраструктуры Клиента</t>
  </si>
  <si>
    <t>Оказание услуг по сопровождению и технической поддержке программного обеспечения – Платформа общего доступа систем регистрации и бронирования авиакомпаний к периферийному оборудованию аэропорта «АИСТ»</t>
  </si>
  <si>
    <t>Оказание услуг (использование водных объектов в целях питьевого и хозяйственно-бытового водоснабжения, сточные воды)</t>
  </si>
  <si>
    <t>37.00.11.110</t>
  </si>
  <si>
    <t>37.00</t>
  </si>
  <si>
    <t>74.90.20.140</t>
  </si>
  <si>
    <t>58.29</t>
  </si>
  <si>
    <t>58.29.29.000</t>
  </si>
  <si>
    <t>Поставка лицензий на программное обеспечение Dr.Web Security Suite</t>
  </si>
  <si>
    <t>Наличие лицензии</t>
  </si>
  <si>
    <t>Выполнение комплекса кадастровых работ по подготовке и согласованию проекта перепланировки, составлению технического плана, подготовке документации для внесения изменений в кадастровый учет объекта недвижимости</t>
  </si>
  <si>
    <t>71.12.35.110</t>
  </si>
  <si>
    <t>71.12</t>
  </si>
  <si>
    <t>63.11.9</t>
  </si>
  <si>
    <t>63.11.12.000</t>
  </si>
  <si>
    <t xml:space="preserve">Предоставление неисключительных прав на использование программного обеспечения «АвиаБит-Аэропорт» и оказание технической поддержки </t>
  </si>
  <si>
    <t>Оказание услуг организацией, лицензированной на использование ПО</t>
  </si>
  <si>
    <t xml:space="preserve">Оказание образовательных услуг по специальной профессиональной подготовке и переподготовке (повышению квалификации) сотрудников СПАСОП </t>
  </si>
  <si>
    <t>85.42</t>
  </si>
  <si>
    <t>85.42.19.900</t>
  </si>
  <si>
    <t>17.29.11.110</t>
  </si>
  <si>
    <t>17.29..</t>
  </si>
  <si>
    <t>Поставка номерных самоклеящихся стикеров «Досмотрено»</t>
  </si>
  <si>
    <t>Оказание услуг по поверке (калибровке) средств измерений</t>
  </si>
  <si>
    <t>Поставка ноутбуков</t>
  </si>
  <si>
    <t>Оказание образовательных услуг по приобретению навыков применения специальных средств и проведение периодической проверки работников на пригодность к действиям в условиях, связанных с применением специальных средств</t>
  </si>
  <si>
    <t>Поставка аппаратов дыхательных со сжатым воздухом для пожарных и спасателей гражданской авиации</t>
  </si>
  <si>
    <t>Поставка шин для спецтехники</t>
  </si>
  <si>
    <t>27.90</t>
  </si>
  <si>
    <t>27.90.70.000</t>
  </si>
  <si>
    <t>Поставка глиссадных огней 401 СР-2-20-16-AL</t>
  </si>
  <si>
    <t>Поставка  сорочек мужских и блуз женских</t>
  </si>
  <si>
    <t>14.12.30.130</t>
  </si>
  <si>
    <t>14..12</t>
  </si>
  <si>
    <t>Оказание услуг по проведению периодического профилактического медицинского осмотра, включающего в себя химико-токсикологические исследования наличия в организме наркотических средств, психотропных веществ и их метаболитов работников подразделения транспортной безопасности</t>
  </si>
  <si>
    <t>Оказание услуг по техническому обслуживанию и ремонту автоматических ворот и шлагбаумов на КПП № 1, №3 и № 4</t>
  </si>
  <si>
    <t>Оказание услуг связи (обработка телеграфных сообщений)</t>
  </si>
  <si>
    <t>Выполнение работ по ремонту универсального радиометра-спектометра МКС-А03-1</t>
  </si>
  <si>
    <t>33.13</t>
  </si>
  <si>
    <t>Поставка молотков подвижных MAR-003 для мульчера (лесной измельчитель Impulse                   HM2 2300)</t>
  </si>
  <si>
    <t>28.30.86.130</t>
  </si>
  <si>
    <t>28.30</t>
  </si>
  <si>
    <t>Поставка стационарной системы радиоэлектронного подавления беспилотных воздушных судов</t>
  </si>
  <si>
    <t>27.90.40.150</t>
  </si>
  <si>
    <t>выполнение работ квалифицированным сертифицированным поверенным оборудованием</t>
  </si>
  <si>
    <t>43.29</t>
  </si>
  <si>
    <t>43.29.19.190</t>
  </si>
  <si>
    <t>Поставка скального грунта, щебеночно-песчаной смеси и асфальтовой крошки</t>
  </si>
  <si>
    <t>08.12.1            23.99.1</t>
  </si>
  <si>
    <t>Оказание услуг по наладке-проверке релейной  защиты реле токовой защиты</t>
  </si>
  <si>
    <t>08.12.12.150        23.99.12.190</t>
  </si>
  <si>
    <t>Предоставление права на использование программного обеспечения антивирусной  защиты Kaspersky Secure Mail Gateway</t>
  </si>
  <si>
    <t>Оказание услуг по переносу активных и проектных договоров из CompanyMedia 4.6 в 1С: Документооборот 8 КОРП ред. 2.1</t>
  </si>
  <si>
    <t>63.11.11.000</t>
  </si>
  <si>
    <t>63.11</t>
  </si>
  <si>
    <t>26.30.50.120</t>
  </si>
  <si>
    <t>комплект</t>
  </si>
  <si>
    <t>Поставка и монтаж системы автоматического пожаротушения «ЭПОТОС» или эквивалент</t>
  </si>
  <si>
    <t>52.23.1</t>
  </si>
  <si>
    <t>52.23.19.190</t>
  </si>
  <si>
    <t>Оказание услуг по проведению летных проверок (облета) систем светосигнального оборудования (ССО) взлетно-посадочной полосы (ВПП) аэродрома Владивосток (Кневичи)</t>
  </si>
  <si>
    <t>Оказание услуг специализированной организацией</t>
  </si>
  <si>
    <t>Поставка плит аэродромных гладких (ПАГ 14)</t>
  </si>
  <si>
    <t>23.61.12.165</t>
  </si>
  <si>
    <t>32.61</t>
  </si>
  <si>
    <t>Поставка щеток цилиндрических с полипропиленовым ворсом  для вакуумно-уборочной машины «Dulevo 5000 Evolution EU4</t>
  </si>
  <si>
    <t xml:space="preserve">Запрос котировок </t>
  </si>
  <si>
    <t xml:space="preserve">Поставка мобильного радиомаяка системы автоматического зависимого наблюдения АЗН-В 1090 ES (Гном) или эквивалент   для оснащения наземного спецавтотранспорта </t>
  </si>
  <si>
    <t>пог.м</t>
  </si>
  <si>
    <t>Закупка в электронном магазине (для СМП)</t>
  </si>
  <si>
    <t>Оказание услуг по проведению дополнительной оценки уязвимости объекта транспортной инфраструктуры аэропорта Владивосток и внесению изменений в план обеспечения транспортной безопасности</t>
  </si>
  <si>
    <t>Запрос предлодений</t>
  </si>
  <si>
    <t>Ремонт генераторов для РТУ</t>
  </si>
  <si>
    <t>Аукцион (для СМП)</t>
  </si>
  <si>
    <t>Поставка токарно-винтонарезного станка</t>
  </si>
  <si>
    <t>Поставка оборудования для распределения реагентов</t>
  </si>
  <si>
    <t>емкость 10 м3</t>
  </si>
  <si>
    <t>Поставка неликвидного авиационного-технического имущества – конструкцию самолета Ту-154 М RA-85837</t>
  </si>
  <si>
    <t>25.99.29.190</t>
  </si>
  <si>
    <t>25.99</t>
  </si>
  <si>
    <t>Оказание образовательных услуг по программе дополнительного профессионального образования и переподготовке (повышению квалификации) сотрудников группы технической эксплуатации систем охраны подразделения транспортной безопасности</t>
  </si>
  <si>
    <t>Выполнение работ по текущему ремонту смотровых колодцев в Сооружении – водосточно-дренажной системы</t>
  </si>
  <si>
    <t>74.90.19.190</t>
  </si>
  <si>
    <t>74.90</t>
  </si>
  <si>
    <t>Оказание услуг по разработке проекта «Руководство по защите информации от технических разведок и от ее утечки по техническим каналам» для АО «МАВ»</t>
  </si>
  <si>
    <t>Оказание услуг охраны объектов транспортной инфраструктуры Международный Аэропорт Владивосток (Кневичи)</t>
  </si>
  <si>
    <t>55.20</t>
  </si>
  <si>
    <t>55.20.11.000</t>
  </si>
  <si>
    <t>Оказание услуг по организации отдыха и оздоровления детей сотрудников общества во Всероссийском детском центре «Океан»</t>
  </si>
  <si>
    <t>Оказания услуг, связанные с настройкой, модификацией и сопровождением программных продуктов «1С» и баз данных Заказчика</t>
  </si>
  <si>
    <t>Выполнение работ по ремонту сооружения - Ограждение аэродрома</t>
  </si>
  <si>
    <t>62.06</t>
  </si>
  <si>
    <t>Выполнение работ по текущему ремонту здания дымокамеры (Лит. 182Б) в составе сооружения – Аварийно-спасательной станции</t>
  </si>
  <si>
    <t>Поставка средств индивидуальной защиты</t>
  </si>
  <si>
    <t>Аукцион</t>
  </si>
  <si>
    <t>27.11.42.000</t>
  </si>
  <si>
    <t>Выполнение работ по текущему ремонту фундамента сооружения ССО ИВПП-1 (огни приближения с МК-70 и МК-250)</t>
  </si>
  <si>
    <t xml:space="preserve">Поставка трансформатора тип ТМГ- 400/6-0,4кВ у/ Ун-0 50ГЦ или эквивалент
</t>
  </si>
  <si>
    <t>27..11</t>
  </si>
  <si>
    <t>Поставка сорбента нефти и нефтепродуктов "Мегасорб марки Ф"</t>
  </si>
  <si>
    <t>42.11.20.300</t>
  </si>
  <si>
    <t>81.29.19.000</t>
  </si>
  <si>
    <t>81.29</t>
  </si>
  <si>
    <t>Выполнение работ по текущему ремонту покрытия подъездной площадки в составе сооружения – Аварийно-спасательной станции и ремонт покрытия технологической дороги от АСС до ИВПП</t>
  </si>
  <si>
    <t>42.11.20.230</t>
  </si>
  <si>
    <t>Предоставление права использования программного обеспечения «Интеллект». Детектор распознавания лиц. Лицензия на 1 видеоканал</t>
  </si>
  <si>
    <t xml:space="preserve">Передача лицензии - в электронной форме </t>
  </si>
  <si>
    <t>Поставка шланга подачи мастики на заправщик битумных мастик ZG-350X</t>
  </si>
  <si>
    <t>22.19.30.136</t>
  </si>
  <si>
    <t>22.19</t>
  </si>
  <si>
    <t>Совместимость с заправщиком битумных мастик ZG-350X</t>
  </si>
  <si>
    <t>квадратный метр</t>
  </si>
  <si>
    <t>39.00.11.110</t>
  </si>
  <si>
    <t>39.00</t>
  </si>
  <si>
    <t>43.99.1</t>
  </si>
  <si>
    <t>Предквалификационный отбор</t>
  </si>
  <si>
    <t>71.12.14.100</t>
  </si>
  <si>
    <t>Поставка чувствительного элемента 5П на базе кабеля ТППэп 5х2х0,4 SKICHEL</t>
  </si>
  <si>
    <t>Техническое обслуживание и ремонт мачт освещения перрона</t>
  </si>
  <si>
    <t>Оказание услуг по обработке грунтовых частей летного поля спецсоставом</t>
  </si>
  <si>
    <t>Право включения в Перечень квалифицированных поставщиков с целью допуска к закупочной процедуре на оказание услуг по проектированию реконструкции аэродрома международного аэропорта «Кневичи» (г. Владивосток), Приморский край, северо-западнее г. Артем</t>
  </si>
  <si>
    <t>Выполнение работ по переустановке опор ВЛ 6кВ Ф-9, Ф-18 от ТП 35 кВ "Ключевая"</t>
  </si>
  <si>
    <t xml:space="preserve">Оказание услуг по предоставлению линий связи </t>
  </si>
  <si>
    <t>Оказание услуг по публикации информации о вакансиях</t>
  </si>
  <si>
    <t>63.99.10.110</t>
  </si>
  <si>
    <t>30.99</t>
  </si>
  <si>
    <t>30.99.10.190</t>
  </si>
  <si>
    <t xml:space="preserve">Поставка комплекта мобильного радиомаяка автоматического зависимого наблюдения АЗН-B 1090ES - передвижного радиомаяка ЦИВР.464225.012-02 </t>
  </si>
  <si>
    <t>Выполнение работ по текущему ремонту (покраске) учебной пожарной башни в составе сооружения - Аварийно-спасательной станции</t>
  </si>
  <si>
    <t>43.34</t>
  </si>
  <si>
    <t>43.34.10.140</t>
  </si>
  <si>
    <t>Предоставление права на использование программного обеспечения Ideco NGFW</t>
  </si>
  <si>
    <t>Поставка и монтаж оборудования "Система корпоративной конференцсвязи"</t>
  </si>
  <si>
    <t>26.30.23.142</t>
  </si>
  <si>
    <t>Совместимость с оборудованием, установленным у заказчика</t>
  </si>
  <si>
    <t>Оказание услуг по технической поддержке «Автоматизированной системы многофакторных проверок  и учета документов пассажиров, оформленных на бумажных и электронных носителях (компонент платформы «Secure Airport», - программный комплекс «СпецКонтроль»)</t>
  </si>
  <si>
    <t>Разработка проектной документации в рамках проекта «Реконструкция аэродрома международного аэропорта «Кневичи» (г. Владивосток), Приморский край, северо-западнее г. Артем»</t>
  </si>
  <si>
    <t>С ограниченным участием (по результатам предварительного квалификационного отбора)</t>
  </si>
  <si>
    <t xml:space="preserve">Услуги добровольного медицинского страхования (ДМС) </t>
  </si>
  <si>
    <t>68.31.16.120</t>
  </si>
  <si>
    <t>68.3</t>
  </si>
  <si>
    <t>26.51.53.190</t>
  </si>
  <si>
    <t>Поставка портативного обнаружителя паров взрывчатых веществ "Кербер-Т" или эквивалент.</t>
  </si>
  <si>
    <t>26.51</t>
  </si>
  <si>
    <t>Оказание услуг по оценке стоимости объектов</t>
  </si>
  <si>
    <t>Поставка  тепловентилятора Ballu BHP-MW-15 HC-1180011</t>
  </si>
  <si>
    <t>27.51.26.110</t>
  </si>
  <si>
    <t>27.51</t>
  </si>
  <si>
    <t>71.20.19.190</t>
  </si>
  <si>
    <t>71.20</t>
  </si>
  <si>
    <t>Оказание услуг по восстановлению работоспособности спектрометра ионной подвижности ИДД "Кербер-Т"</t>
  </si>
  <si>
    <t>43.39</t>
  </si>
  <si>
    <t>Выполнение текущего ремонта защитного сооружения ГО №1</t>
  </si>
  <si>
    <t>Выполнение работ по ремонту искусственных покрытий аэродрома</t>
  </si>
  <si>
    <t>Предоставление доступа к информационно-аналитической системе СПАРК</t>
  </si>
  <si>
    <t>63.11.13.000</t>
  </si>
  <si>
    <t>Предоставление права использования программного обеспечения CAMPOT</t>
  </si>
  <si>
    <t xml:space="preserve">Оказание услуг по приему хозяйственно-бытовых сточных вод </t>
  </si>
  <si>
    <t>Выполнение работ по текущему ремонту коридора 1 этажа, помещения 3-2, туалета на 3 этаже в здании наземных служб, помещений ССТ в здании Административно-бытового корпуса и помещений СМТО Центрального распределительного пункта с ТП</t>
  </si>
  <si>
    <t>27.11.61.120</t>
  </si>
  <si>
    <t>Поставка запасных частей для дизель-генераторных установок</t>
  </si>
  <si>
    <t>Предоставление права использования программного обеспечения "Постоянная защита" Средства защитной информации Secret Net Studio 8 с  установочным комплектом</t>
  </si>
  <si>
    <t>Выполнение работ по ремонту кровли здания - Международный аэровокзал</t>
  </si>
  <si>
    <t>43.91</t>
  </si>
  <si>
    <t>43.91.19.110</t>
  </si>
  <si>
    <t>Оказание услуг по проведению технической экспертизы о возможности продления срока службы (ресурса) светосигнального оборудования аэродрома Владивосток (Кневичи)</t>
  </si>
  <si>
    <t>Оказание услуг по осуществлению проверок для аттестации сил обеспечения транспортной безопасности на воздушном транспорте сотрудников ПТБ</t>
  </si>
  <si>
    <t>Выполнение работ по строительству сооружения модульного типа</t>
  </si>
  <si>
    <t>Оказание услуг, связанных с настройкой, модификацией и сопровождением программных продуктов «1С» и баз данных Заказчика</t>
  </si>
  <si>
    <t>Оказание санаторно-курортных услуг</t>
  </si>
  <si>
    <t>41.2</t>
  </si>
  <si>
    <t>86.90.19.140</t>
  </si>
  <si>
    <t>86.9</t>
  </si>
  <si>
    <t>41.20.20.290</t>
  </si>
  <si>
    <t>Оказание услуг квалифицированнымии сертифицированными поверенным оборудованием</t>
  </si>
  <si>
    <t>Наличие в реестре росийского ПО</t>
  </si>
  <si>
    <t xml:space="preserve">Предоставление права на использование  программного обеспечения «Интеллект»  </t>
  </si>
  <si>
    <t>Поставка моторного масла и технических жидкостей</t>
  </si>
  <si>
    <t>соответствие ГОСТ</t>
  </si>
  <si>
    <t>кубический литр</t>
  </si>
  <si>
    <t>не установлено</t>
  </si>
  <si>
    <t>19.20.29.110</t>
  </si>
  <si>
    <t>Выполнение работ по текущему ремонту спецобъекта</t>
  </si>
  <si>
    <t xml:space="preserve">Запрос предложений </t>
  </si>
  <si>
    <t>литр</t>
  </si>
  <si>
    <t>74.90.20.130</t>
  </si>
  <si>
    <t>Оказание консультационных услуг в форме организации оценочной конференции</t>
  </si>
  <si>
    <t>обеспечение участия сотрудника в конференции</t>
  </si>
  <si>
    <t>Закупка у единственного поставщика</t>
  </si>
  <si>
    <t>26.20</t>
  </si>
  <si>
    <t>26.20.40.190</t>
  </si>
  <si>
    <t>Поставка компьютерной и оргтехники, компьютерных комплектующих, а также средств связи</t>
  </si>
  <si>
    <t>Поставка по заявкам (рамочный договор)</t>
  </si>
  <si>
    <t>Поставка киоска для самостоятельной печати посадочных талонов REPRINT OFFLINE</t>
  </si>
  <si>
    <t>26.20.16.120</t>
  </si>
  <si>
    <t>Предоставление права использования программного обеспечения «Система управления проектами (СУП)», на условиях простой (неисключительной) лицензии</t>
  </si>
  <si>
    <t>Оказание услуг по аттестации объекта вычислительной техники, включая поставку ПЭВМ</t>
  </si>
  <si>
    <t>62.02.20.120</t>
  </si>
  <si>
    <t>Выполнение работ по изготовлению и монтажу дверей в здании Международного аэровокзала</t>
  </si>
  <si>
    <t>43.32</t>
  </si>
  <si>
    <t>43.32.10.110</t>
  </si>
  <si>
    <t>Оказание услуг аудита финансовой (бухгалтерской) отчетности</t>
  </si>
  <si>
    <t>69.20</t>
  </si>
  <si>
    <t>69.20.10.000</t>
  </si>
  <si>
    <t>Поставка оборудования для системы громкоговорящей связи</t>
  </si>
  <si>
    <t>Совместимость с установленным оборудованием</t>
  </si>
  <si>
    <t>26.30.23.141</t>
  </si>
  <si>
    <t>45.20.14.000</t>
  </si>
  <si>
    <t>45.20</t>
  </si>
  <si>
    <t>Поставка динамометра ЭД-100/2-2РМ или эквивалент</t>
  </si>
  <si>
    <t>Выполнение работ по ремонту лакокрасочного покрытия автобуса Hyundai Grand Sarex</t>
  </si>
  <si>
    <t>Выполнение работ по текущему ремонту смотровых колодцев в сооружении – водосточно-дренажная система</t>
  </si>
  <si>
    <t>Выполнение работ по устройству (понижение) потолочного перекрытия в здании - Закрытая автостоянка</t>
  </si>
  <si>
    <t>11..07</t>
  </si>
  <si>
    <t>11.07.11.121</t>
  </si>
  <si>
    <t>Поставка питьевой бутилированной воды</t>
  </si>
  <si>
    <t>Объем тары по 19 л. (на условиях выборки товара)</t>
  </si>
  <si>
    <t>Оказание услуг по проведению медицинских осмотров</t>
  </si>
  <si>
    <t>86.21.10.190</t>
  </si>
  <si>
    <t>Оказание услуг по адаптации и сопровождению корпоративного мессенджера Looc с использованием программного обеспечения «Система коммуникаций «Express»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</si>
</sst>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[$-419]mmmm\ 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164" fontId="15" fillId="0" borderId="0" applyFont="0" applyFill="0" applyBorder="0" applyAlignment="0" applyProtection="0"/>
    <xf numFmtId="0" fontId="23" fillId="0" borderId="0"/>
  </cellStyleXfs>
  <cellXfs count="206">
    <xf numFmtId="0" fontId="0" fillId="0" borderId="0" xfId="0"/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8" fillId="0" borderId="0" xfId="0" applyFont="1"/>
    <xf numFmtId="0" fontId="8" fillId="0" borderId="5" xfId="0" applyFont="1" applyBorder="1"/>
    <xf numFmtId="0" fontId="10" fillId="0" borderId="1" xfId="2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2" fillId="0" borderId="1" xfId="0" applyFont="1" applyBorder="1"/>
    <xf numFmtId="0" fontId="3" fillId="0" borderId="0" xfId="0" applyFont="1"/>
    <xf numFmtId="0" fontId="13" fillId="0" borderId="1" xfId="3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1" xfId="3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64" fontId="4" fillId="2" borderId="1" xfId="4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vertical="center"/>
    </xf>
    <xf numFmtId="0" fontId="8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9" fillId="5" borderId="9" xfId="2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4" fontId="20" fillId="5" borderId="1" xfId="0" applyNumberFormat="1" applyFont="1" applyFill="1" applyBorder="1" applyAlignment="1">
      <alignment horizontal="center" vertical="center" wrapText="1"/>
    </xf>
    <xf numFmtId="165" fontId="20" fillId="5" borderId="1" xfId="3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20" fillId="5" borderId="1" xfId="2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20" fillId="5" borderId="7" xfId="0" applyNumberFormat="1" applyFont="1" applyFill="1" applyBorder="1" applyAlignment="1">
      <alignment horizontal="center" vertical="center"/>
    </xf>
    <xf numFmtId="0" fontId="19" fillId="5" borderId="1" xfId="2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5" borderId="7" xfId="0" applyNumberFormat="1" applyFont="1" applyFill="1" applyBorder="1" applyAlignment="1">
      <alignment horizontal="center" vertical="center" wrapText="1"/>
    </xf>
    <xf numFmtId="49" fontId="20" fillId="5" borderId="7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49" fontId="20" fillId="0" borderId="0" xfId="3" applyNumberFormat="1" applyFont="1" applyFill="1" applyAlignment="1">
      <alignment horizontal="left" vertical="center"/>
    </xf>
    <xf numFmtId="2" fontId="18" fillId="0" borderId="0" xfId="3" applyNumberFormat="1" applyFont="1" applyFill="1" applyAlignment="1">
      <alignment horizontal="center" vertical="center"/>
    </xf>
    <xf numFmtId="165" fontId="18" fillId="0" borderId="0" xfId="3" applyNumberFormat="1" applyFont="1" applyFill="1" applyAlignment="1">
      <alignment horizontal="center" vertical="center"/>
    </xf>
    <xf numFmtId="165" fontId="20" fillId="0" borderId="0" xfId="3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4" fillId="2" borderId="1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0" fillId="0" borderId="0" xfId="3" applyFont="1" applyFill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0" fillId="0" borderId="10" xfId="5" applyFont="1" applyBorder="1" applyAlignment="1">
      <alignment horizontal="center" vertical="center" wrapText="1"/>
    </xf>
    <xf numFmtId="164" fontId="20" fillId="2" borderId="1" xfId="4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8" fillId="0" borderId="0" xfId="3" applyFont="1" applyFill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164" fontId="20" fillId="4" borderId="1" xfId="4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165" fontId="14" fillId="0" borderId="10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165" fontId="8" fillId="0" borderId="0" xfId="0" applyNumberFormat="1" applyFont="1"/>
    <xf numFmtId="165" fontId="20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20" fillId="5" borderId="1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/>
    </xf>
    <xf numFmtId="164" fontId="4" fillId="4" borderId="1" xfId="4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left" vertical="center" wrapText="1"/>
    </xf>
    <xf numFmtId="4" fontId="20" fillId="4" borderId="10" xfId="0" applyNumberFormat="1" applyFont="1" applyFill="1" applyBorder="1" applyAlignment="1">
      <alignment horizontal="center" vertical="center" wrapText="1"/>
    </xf>
    <xf numFmtId="165" fontId="14" fillId="4" borderId="10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49" fontId="20" fillId="0" borderId="1" xfId="3" applyNumberFormat="1" applyFont="1" applyFill="1" applyBorder="1" applyAlignment="1">
      <alignment vertical="center"/>
    </xf>
    <xf numFmtId="0" fontId="20" fillId="0" borderId="1" xfId="3" applyFont="1" applyFill="1" applyBorder="1" applyAlignment="1">
      <alignment vertical="center"/>
    </xf>
    <xf numFmtId="0" fontId="20" fillId="0" borderId="1" xfId="3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4" fontId="20" fillId="5" borderId="7" xfId="0" applyNumberFormat="1" applyFont="1" applyFill="1" applyBorder="1" applyAlignment="1">
      <alignment horizontal="center" vertical="center" wrapText="1"/>
    </xf>
    <xf numFmtId="165" fontId="20" fillId="5" borderId="7" xfId="3" applyNumberFormat="1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/>
    </xf>
    <xf numFmtId="0" fontId="20" fillId="5" borderId="7" xfId="2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16" fontId="20" fillId="4" borderId="1" xfId="0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vertical="center" wrapText="1"/>
    </xf>
    <xf numFmtId="16" fontId="20" fillId="0" borderId="10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164" fontId="4" fillId="2" borderId="7" xfId="4" applyFont="1" applyFill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65" fontId="8" fillId="0" borderId="1" xfId="0" applyNumberFormat="1" applyFont="1" applyBorder="1"/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19" fillId="0" borderId="1" xfId="2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 wrapText="1"/>
    </xf>
    <xf numFmtId="164" fontId="4" fillId="0" borderId="1" xfId="4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164" fontId="22" fillId="2" borderId="1" xfId="4" applyFont="1" applyFill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164" fontId="20" fillId="0" borderId="1" xfId="4" applyFont="1" applyFill="1" applyBorder="1" applyAlignment="1">
      <alignment vertical="center" wrapText="1"/>
    </xf>
    <xf numFmtId="0" fontId="8" fillId="0" borderId="0" xfId="0" applyFont="1" applyBorder="1"/>
    <xf numFmtId="165" fontId="20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2" borderId="1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16" fontId="20" fillId="0" borderId="1" xfId="5" applyNumberFormat="1" applyFont="1" applyBorder="1" applyAlignment="1">
      <alignment horizontal="left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3"/>
    <cellStyle name="Обычный 3" xfId="2"/>
    <cellStyle name="Обычный 4" xf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7;&#1047;/&#1054;&#1090;&#1076;&#1077;&#1083;%20&#1082;&#1086;&#1085;&#1082;&#1091;&#1088;&#1089;&#1085;&#1099;&#1093;%20&#1087;&#1088;&#1086;&#1094;&#1077;&#1076;&#1091;&#1088;/&#1050;&#1054;&#1053;&#1050;&#1059;&#1056;&#1057;&#1067;/&#1040;&#1054;%20&#1058;&#1077;&#1088;&#1084;&#1080;&#1085;&#1072;&#1083;/2026/&#1055;&#1083;&#1072;&#1085;%20&#1079;&#1072;&#1082;&#1091;&#1087;&#1086;&#1082;/&#1055;&#1083;&#1072;&#1085;%20&#1079;&#1072;&#1082;&#1091;&#1087;&#1086;&#1082;%20&#1058;&#1042;%20&#1085;&#1072;%2019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7;&#1047;/&#1054;&#1090;&#1076;&#1077;&#1083;%20&#1082;&#1086;&#1085;&#1082;&#1091;&#1088;&#1089;&#1085;&#1099;&#1093;%20&#1087;&#1088;&#1086;&#1094;&#1077;&#1076;&#1091;&#1088;/&#1050;&#1054;&#1053;&#1050;&#1059;&#1056;&#1057;&#1067;/&#1040;&#1054;%20&#1058;&#1077;&#1088;&#1084;&#1080;&#1085;&#1072;&#1083;/2026/&#1055;&#1083;&#1072;&#1085;%20&#1079;&#1072;&#1082;&#1091;&#1087;&#1086;&#1082;/&#1055;&#1083;&#1072;&#1085;%20&#1079;&#1072;&#1082;&#1091;&#1087;&#1086;&#1082;%20&#1058;&#1042;%20&#1085;&#1072;%2016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закупок"/>
      <sheetName val="Образец"/>
      <sheetName val="Лист2"/>
    </sheetNames>
    <sheetDataSet>
      <sheetData sheetId="0"/>
      <sheetData sheetId="1"/>
      <sheetData sheetId="2">
        <row r="3">
          <cell r="B3" t="str">
            <v>Гигакалория</v>
          </cell>
          <cell r="C3">
            <v>233</v>
          </cell>
        </row>
        <row r="4">
          <cell r="B4" t="str">
            <v>кг</v>
          </cell>
          <cell r="C4" t="str">
            <v>166</v>
          </cell>
        </row>
        <row r="5">
          <cell r="B5" t="str">
            <v>Кубический метр</v>
          </cell>
          <cell r="C5">
            <v>113</v>
          </cell>
        </row>
        <row r="6">
          <cell r="B6" t="str">
            <v>условная единица</v>
          </cell>
          <cell r="C6">
            <v>876</v>
          </cell>
        </row>
        <row r="7">
          <cell r="B7" t="str">
            <v>услуга</v>
          </cell>
          <cell r="C7" t="str">
            <v>797</v>
          </cell>
        </row>
        <row r="8">
          <cell r="B8" t="str">
            <v>штука</v>
          </cell>
          <cell r="C8">
            <v>796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закупок"/>
      <sheetName val="Образец"/>
      <sheetName val="Лист2"/>
    </sheetNames>
    <sheetDataSet>
      <sheetData sheetId="0"/>
      <sheetData sheetId="1"/>
      <sheetData sheetId="2">
        <row r="3">
          <cell r="B3" t="str">
            <v>Гигакалория</v>
          </cell>
          <cell r="C3">
            <v>233</v>
          </cell>
        </row>
        <row r="4">
          <cell r="B4" t="str">
            <v>кг</v>
          </cell>
          <cell r="C4" t="str">
            <v>166</v>
          </cell>
        </row>
        <row r="5">
          <cell r="B5" t="str">
            <v>Кубический метр</v>
          </cell>
          <cell r="C5">
            <v>113</v>
          </cell>
        </row>
        <row r="6">
          <cell r="B6" t="str">
            <v>условная единица</v>
          </cell>
          <cell r="C6">
            <v>876</v>
          </cell>
        </row>
        <row r="7">
          <cell r="B7" t="str">
            <v>услуга</v>
          </cell>
          <cell r="C7" t="str">
            <v>797</v>
          </cell>
        </row>
        <row r="8">
          <cell r="B8" t="str">
            <v>штука</v>
          </cell>
          <cell r="C8">
            <v>796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se.garant.ru/179222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base.garant.ru/70650730/" TargetMode="External"/><Relationship Id="rId1" Type="http://schemas.openxmlformats.org/officeDocument/2006/relationships/hyperlink" Target="https://base.garant.ru/70650726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base.garant.ru/179064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ase.garant.ru/179222/" TargetMode="External"/><Relationship Id="rId2" Type="http://schemas.openxmlformats.org/officeDocument/2006/relationships/hyperlink" Target="https://base.garant.ru/70650730/" TargetMode="External"/><Relationship Id="rId1" Type="http://schemas.openxmlformats.org/officeDocument/2006/relationships/hyperlink" Target="https://base.garant.ru/70650726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ase.garant.ru/179064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via@vvo.aero" TargetMode="External"/><Relationship Id="rId1" Type="http://schemas.openxmlformats.org/officeDocument/2006/relationships/hyperlink" Target="mailto:kanc@vvo.a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63"/>
  <sheetViews>
    <sheetView tabSelected="1" topLeftCell="A240" zoomScale="80" zoomScaleNormal="80" workbookViewId="0">
      <selection activeCell="C240" sqref="C240"/>
    </sheetView>
  </sheetViews>
  <sheetFormatPr defaultRowHeight="15" outlineLevelRow="2" outlineLevelCol="1" x14ac:dyDescent="0.25"/>
  <cols>
    <col min="1" max="1" width="9.28515625" style="4" customWidth="1"/>
    <col min="2" max="2" width="12.42578125" style="72" customWidth="1" outlineLevel="1"/>
    <col min="3" max="3" width="16.140625" style="4" customWidth="1"/>
    <col min="4" max="4" width="35.140625" style="114" customWidth="1"/>
    <col min="5" max="5" width="21.28515625" style="114" customWidth="1"/>
    <col min="6" max="6" width="9.140625" style="31" customWidth="1" outlineLevel="1"/>
    <col min="7" max="7" width="14" style="117" customWidth="1"/>
    <col min="8" max="8" width="14.42578125" style="119" customWidth="1"/>
    <col min="9" max="9" width="16" style="31" customWidth="1" outlineLevel="1"/>
    <col min="10" max="10" width="17.7109375" style="31" customWidth="1" outlineLevel="1"/>
    <col min="11" max="11" width="16.28515625" style="72" customWidth="1"/>
    <col min="12" max="12" width="20.140625" style="105" customWidth="1"/>
    <col min="13" max="13" width="17.5703125" style="105" customWidth="1"/>
    <col min="14" max="14" width="24.5703125" style="31" customWidth="1" outlineLevel="1"/>
    <col min="15" max="16" width="14.7109375" style="31" customWidth="1" outlineLevel="1"/>
    <col min="17" max="17" width="19.28515625" style="4" customWidth="1"/>
    <col min="18" max="16384" width="9.140625" style="4"/>
  </cols>
  <sheetData>
    <row r="1" spans="1:17" s="23" customFormat="1" x14ac:dyDescent="0.25">
      <c r="B1" s="70"/>
      <c r="D1" s="107"/>
      <c r="E1" s="107"/>
      <c r="G1" s="70"/>
      <c r="H1" s="70"/>
      <c r="K1" s="70"/>
      <c r="L1" s="99"/>
      <c r="M1" s="99"/>
      <c r="N1" s="193"/>
      <c r="O1" s="193"/>
      <c r="P1" s="193"/>
    </row>
    <row r="2" spans="1:17" s="23" customFormat="1" x14ac:dyDescent="0.25">
      <c r="B2" s="70"/>
      <c r="D2" s="107"/>
      <c r="E2" s="107"/>
      <c r="G2" s="70"/>
      <c r="H2" s="70"/>
      <c r="K2" s="70"/>
      <c r="L2" s="99"/>
      <c r="M2" s="99"/>
      <c r="N2" s="193"/>
      <c r="O2" s="193"/>
      <c r="P2" s="193"/>
    </row>
    <row r="3" spans="1:17" s="23" customFormat="1" x14ac:dyDescent="0.25">
      <c r="B3" s="70"/>
      <c r="D3" s="107"/>
      <c r="E3" s="107"/>
      <c r="G3" s="70"/>
      <c r="H3" s="70"/>
      <c r="K3" s="70"/>
      <c r="L3" s="99"/>
      <c r="M3" s="99"/>
    </row>
    <row r="4" spans="1:17" s="66" customFormat="1" outlineLevel="2" x14ac:dyDescent="0.25">
      <c r="A4" s="62"/>
      <c r="B4" s="92" t="s">
        <v>256</v>
      </c>
      <c r="C4" s="92"/>
      <c r="D4" s="92"/>
      <c r="E4" s="92"/>
      <c r="F4" s="92"/>
      <c r="G4" s="92"/>
      <c r="H4" s="92"/>
      <c r="I4" s="92"/>
      <c r="J4" s="92"/>
      <c r="K4" s="63"/>
      <c r="L4" s="64"/>
      <c r="M4" s="65"/>
      <c r="N4" s="73"/>
      <c r="O4" s="73"/>
      <c r="P4" s="73"/>
      <c r="Q4" s="73"/>
    </row>
    <row r="5" spans="1:17" s="66" customFormat="1" outlineLevel="2" x14ac:dyDescent="0.25">
      <c r="A5" s="62"/>
      <c r="B5" s="92" t="s">
        <v>257</v>
      </c>
      <c r="C5" s="92"/>
      <c r="D5" s="92"/>
      <c r="E5" s="92"/>
      <c r="F5" s="92"/>
      <c r="G5" s="92"/>
      <c r="H5" s="92"/>
      <c r="I5" s="92"/>
      <c r="J5" s="92"/>
      <c r="K5" s="63"/>
      <c r="L5" s="64"/>
      <c r="M5" s="65"/>
      <c r="N5" s="73"/>
      <c r="O5" s="73"/>
      <c r="P5" s="73"/>
      <c r="Q5" s="73"/>
    </row>
    <row r="6" spans="1:17" s="23" customFormat="1" x14ac:dyDescent="0.25">
      <c r="B6" s="70"/>
      <c r="D6" s="107"/>
      <c r="E6" s="107"/>
      <c r="G6" s="70"/>
      <c r="H6" s="70"/>
      <c r="K6" s="70"/>
      <c r="L6" s="99"/>
      <c r="M6" s="99"/>
    </row>
    <row r="7" spans="1:17" s="23" customFormat="1" ht="26.25" customHeight="1" x14ac:dyDescent="0.25">
      <c r="A7" s="93" t="s">
        <v>36</v>
      </c>
      <c r="B7" s="122"/>
      <c r="C7" s="93"/>
      <c r="D7" s="93"/>
      <c r="E7" s="94" t="s">
        <v>47</v>
      </c>
      <c r="F7" s="95"/>
      <c r="G7" s="95"/>
      <c r="H7" s="95"/>
      <c r="I7" s="96"/>
      <c r="K7" s="70"/>
      <c r="L7" s="99"/>
      <c r="M7" s="99"/>
    </row>
    <row r="8" spans="1:17" s="23" customFormat="1" x14ac:dyDescent="0.25">
      <c r="A8" s="93" t="s">
        <v>37</v>
      </c>
      <c r="B8" s="122"/>
      <c r="C8" s="93"/>
      <c r="D8" s="93"/>
      <c r="E8" s="94" t="s">
        <v>48</v>
      </c>
      <c r="F8" s="95"/>
      <c r="G8" s="95"/>
      <c r="H8" s="95"/>
      <c r="I8" s="96"/>
      <c r="K8" s="70"/>
      <c r="L8" s="99"/>
      <c r="M8" s="99"/>
    </row>
    <row r="9" spans="1:17" s="23" customFormat="1" x14ac:dyDescent="0.25">
      <c r="A9" s="93" t="s">
        <v>38</v>
      </c>
      <c r="B9" s="122"/>
      <c r="C9" s="93"/>
      <c r="D9" s="93"/>
      <c r="E9" s="94" t="s">
        <v>49</v>
      </c>
      <c r="F9" s="95"/>
      <c r="G9" s="95"/>
      <c r="H9" s="95"/>
      <c r="I9" s="96"/>
      <c r="K9" s="70"/>
      <c r="L9" s="99"/>
      <c r="M9" s="99"/>
    </row>
    <row r="10" spans="1:17" s="23" customFormat="1" x14ac:dyDescent="0.25">
      <c r="A10" s="93" t="s">
        <v>39</v>
      </c>
      <c r="B10" s="122"/>
      <c r="C10" s="93"/>
      <c r="D10" s="93"/>
      <c r="E10" s="94" t="s">
        <v>50</v>
      </c>
      <c r="F10" s="95"/>
      <c r="G10" s="95"/>
      <c r="H10" s="95"/>
      <c r="I10" s="96"/>
      <c r="K10" s="70"/>
      <c r="L10" s="99"/>
      <c r="M10" s="99"/>
    </row>
    <row r="11" spans="1:17" s="23" customFormat="1" x14ac:dyDescent="0.25">
      <c r="A11" s="93" t="s">
        <v>40</v>
      </c>
      <c r="B11" s="122"/>
      <c r="C11" s="93"/>
      <c r="D11" s="93"/>
      <c r="E11" s="94">
        <v>2502035642</v>
      </c>
      <c r="F11" s="95"/>
      <c r="G11" s="95"/>
      <c r="H11" s="95"/>
      <c r="I11" s="96"/>
      <c r="K11" s="70"/>
      <c r="L11" s="99"/>
      <c r="M11" s="99"/>
    </row>
    <row r="12" spans="1:17" s="23" customFormat="1" x14ac:dyDescent="0.25">
      <c r="A12" s="93" t="s">
        <v>41</v>
      </c>
      <c r="B12" s="122"/>
      <c r="C12" s="93"/>
      <c r="D12" s="93"/>
      <c r="E12" s="94">
        <v>250201001</v>
      </c>
      <c r="F12" s="95"/>
      <c r="G12" s="95"/>
      <c r="H12" s="95"/>
      <c r="I12" s="96"/>
      <c r="K12" s="70"/>
      <c r="L12" s="99"/>
      <c r="M12" s="99"/>
    </row>
    <row r="13" spans="1:17" s="23" customFormat="1" x14ac:dyDescent="0.25">
      <c r="A13" s="93" t="s">
        <v>42</v>
      </c>
      <c r="B13" s="122"/>
      <c r="C13" s="93"/>
      <c r="D13" s="93"/>
      <c r="E13" s="94">
        <v>5405000000</v>
      </c>
      <c r="F13" s="95"/>
      <c r="G13" s="95"/>
      <c r="H13" s="95"/>
      <c r="I13" s="96"/>
      <c r="K13" s="70"/>
      <c r="L13" s="99"/>
      <c r="M13" s="99"/>
    </row>
    <row r="14" spans="1:17" s="23" customFormat="1" x14ac:dyDescent="0.25">
      <c r="B14" s="70"/>
      <c r="D14" s="107"/>
      <c r="E14" s="107"/>
      <c r="G14" s="70"/>
      <c r="H14" s="70"/>
      <c r="K14" s="70"/>
      <c r="L14" s="99"/>
      <c r="M14" s="99"/>
    </row>
    <row r="16" spans="1:17" ht="15" customHeight="1" x14ac:dyDescent="0.25">
      <c r="A16" s="87" t="s">
        <v>0</v>
      </c>
      <c r="B16" s="88" t="s">
        <v>1</v>
      </c>
      <c r="C16" s="88" t="s">
        <v>2</v>
      </c>
      <c r="D16" s="87" t="s">
        <v>3</v>
      </c>
      <c r="E16" s="87"/>
      <c r="F16" s="87"/>
      <c r="G16" s="87"/>
      <c r="H16" s="87"/>
      <c r="I16" s="87"/>
      <c r="J16" s="87"/>
      <c r="K16" s="87"/>
      <c r="L16" s="87"/>
      <c r="M16" s="87"/>
      <c r="N16" s="192" t="s">
        <v>4</v>
      </c>
      <c r="O16" s="189" t="s">
        <v>21</v>
      </c>
      <c r="P16" s="189" t="s">
        <v>22</v>
      </c>
      <c r="Q16" s="188" t="s">
        <v>226</v>
      </c>
    </row>
    <row r="17" spans="1:17" ht="15" customHeight="1" x14ac:dyDescent="0.25">
      <c r="A17" s="87"/>
      <c r="B17" s="88"/>
      <c r="C17" s="88"/>
      <c r="D17" s="108" t="s">
        <v>5</v>
      </c>
      <c r="E17" s="108" t="s">
        <v>6</v>
      </c>
      <c r="F17" s="89" t="s">
        <v>7</v>
      </c>
      <c r="G17" s="89"/>
      <c r="H17" s="120" t="s">
        <v>19</v>
      </c>
      <c r="I17" s="89" t="s">
        <v>8</v>
      </c>
      <c r="J17" s="89"/>
      <c r="K17" s="90" t="s">
        <v>20</v>
      </c>
      <c r="L17" s="87" t="s">
        <v>9</v>
      </c>
      <c r="M17" s="87"/>
      <c r="N17" s="192"/>
      <c r="O17" s="190"/>
      <c r="P17" s="190"/>
      <c r="Q17" s="188"/>
    </row>
    <row r="18" spans="1:17" ht="75" x14ac:dyDescent="0.25">
      <c r="A18" s="87"/>
      <c r="B18" s="88"/>
      <c r="C18" s="88"/>
      <c r="D18" s="108"/>
      <c r="E18" s="108"/>
      <c r="F18" s="33" t="s">
        <v>10</v>
      </c>
      <c r="G18" s="89" t="s">
        <v>11</v>
      </c>
      <c r="H18" s="121"/>
      <c r="I18" s="33" t="s">
        <v>12</v>
      </c>
      <c r="J18" s="89" t="s">
        <v>11</v>
      </c>
      <c r="K18" s="91"/>
      <c r="L18" s="100" t="s">
        <v>13</v>
      </c>
      <c r="M18" s="100" t="s">
        <v>14</v>
      </c>
      <c r="N18" s="192"/>
      <c r="O18" s="191"/>
      <c r="P18" s="191"/>
      <c r="Q18" s="188"/>
    </row>
    <row r="19" spans="1:17" x14ac:dyDescent="0.25">
      <c r="A19" s="87">
        <v>1</v>
      </c>
      <c r="B19" s="87">
        <v>2</v>
      </c>
      <c r="C19" s="87">
        <v>3</v>
      </c>
      <c r="D19" s="108">
        <v>4</v>
      </c>
      <c r="E19" s="108">
        <v>5</v>
      </c>
      <c r="F19" s="89">
        <v>6</v>
      </c>
      <c r="G19" s="89">
        <v>7</v>
      </c>
      <c r="H19" s="89">
        <v>8</v>
      </c>
      <c r="I19" s="89">
        <v>9</v>
      </c>
      <c r="J19" s="89">
        <v>10</v>
      </c>
      <c r="K19" s="87">
        <v>11</v>
      </c>
      <c r="L19" s="100">
        <v>12</v>
      </c>
      <c r="M19" s="100">
        <v>13</v>
      </c>
      <c r="N19" s="69">
        <v>14</v>
      </c>
      <c r="O19" s="69">
        <v>15</v>
      </c>
      <c r="P19" s="69">
        <v>16</v>
      </c>
      <c r="Q19" s="68">
        <v>17</v>
      </c>
    </row>
    <row r="20" spans="1:17" s="38" customFormat="1" ht="30.75" customHeight="1" x14ac:dyDescent="0.25">
      <c r="A20" s="39"/>
      <c r="B20" s="40"/>
      <c r="C20" s="40"/>
      <c r="D20" s="109" t="s">
        <v>228</v>
      </c>
      <c r="E20" s="115"/>
      <c r="F20" s="36"/>
      <c r="G20" s="36"/>
      <c r="H20" s="37"/>
      <c r="I20" s="42"/>
      <c r="J20" s="41"/>
      <c r="K20" s="43"/>
      <c r="L20" s="44"/>
      <c r="M20" s="44"/>
      <c r="N20" s="45"/>
      <c r="O20" s="46"/>
      <c r="P20" s="46"/>
      <c r="Q20" s="46"/>
    </row>
    <row r="21" spans="1:17" s="23" customFormat="1" ht="69.75" customHeight="1" x14ac:dyDescent="0.25">
      <c r="A21" s="87">
        <v>1</v>
      </c>
      <c r="B21" s="67" t="s">
        <v>315</v>
      </c>
      <c r="C21" s="67" t="s">
        <v>295</v>
      </c>
      <c r="D21" s="76" t="s">
        <v>266</v>
      </c>
      <c r="E21" s="108"/>
      <c r="F21" s="32">
        <f>IFERROR(VLOOKUP(G21,Лист2!$B$3:$C$8,2,FALSE),"-")</f>
        <v>876</v>
      </c>
      <c r="G21" s="32" t="s">
        <v>27</v>
      </c>
      <c r="H21" s="118">
        <v>1</v>
      </c>
      <c r="I21" s="35" t="s">
        <v>17</v>
      </c>
      <c r="J21" s="34" t="s">
        <v>18</v>
      </c>
      <c r="K21" s="74">
        <v>998470</v>
      </c>
      <c r="L21" s="101" t="s">
        <v>338</v>
      </c>
      <c r="M21" s="101" t="s">
        <v>351</v>
      </c>
      <c r="N21" s="57" t="s">
        <v>255</v>
      </c>
      <c r="O21" s="75" t="s">
        <v>31</v>
      </c>
      <c r="P21" s="75" t="s">
        <v>31</v>
      </c>
      <c r="Q21" s="24" t="s">
        <v>227</v>
      </c>
    </row>
    <row r="22" spans="1:17" s="23" customFormat="1" ht="75" customHeight="1" x14ac:dyDescent="0.25">
      <c r="A22" s="87">
        <v>2</v>
      </c>
      <c r="B22" s="67" t="s">
        <v>316</v>
      </c>
      <c r="C22" s="67" t="s">
        <v>296</v>
      </c>
      <c r="D22" s="76" t="s">
        <v>267</v>
      </c>
      <c r="E22" s="108"/>
      <c r="F22" s="32">
        <f>IFERROR(VLOOKUP(G22,Лист2!$B$3:$C$8,2,FALSE),"-")</f>
        <v>876</v>
      </c>
      <c r="G22" s="32" t="s">
        <v>27</v>
      </c>
      <c r="H22" s="118">
        <v>1</v>
      </c>
      <c r="I22" s="35" t="s">
        <v>17</v>
      </c>
      <c r="J22" s="34" t="s">
        <v>18</v>
      </c>
      <c r="K22" s="74">
        <v>2880000</v>
      </c>
      <c r="L22" s="101" t="s">
        <v>339</v>
      </c>
      <c r="M22" s="101" t="s">
        <v>352</v>
      </c>
      <c r="N22" s="32" t="s">
        <v>35</v>
      </c>
      <c r="O22" s="75" t="s">
        <v>32</v>
      </c>
      <c r="P22" s="24" t="s">
        <v>227</v>
      </c>
      <c r="Q22" s="24" t="s">
        <v>227</v>
      </c>
    </row>
    <row r="23" spans="1:17" s="23" customFormat="1" ht="65.25" customHeight="1" x14ac:dyDescent="0.25">
      <c r="A23" s="87">
        <v>3</v>
      </c>
      <c r="B23" s="67" t="s">
        <v>317</v>
      </c>
      <c r="C23" s="67" t="s">
        <v>154</v>
      </c>
      <c r="D23" s="76" t="s">
        <v>155</v>
      </c>
      <c r="E23" s="108"/>
      <c r="F23" s="32">
        <f>IFERROR(VLOOKUP(G23,Лист2!$B$3:$C$8,2,FALSE),"-")</f>
        <v>876</v>
      </c>
      <c r="G23" s="32" t="s">
        <v>27</v>
      </c>
      <c r="H23" s="118">
        <v>1</v>
      </c>
      <c r="I23" s="35" t="s">
        <v>17</v>
      </c>
      <c r="J23" s="34" t="s">
        <v>18</v>
      </c>
      <c r="K23" s="74">
        <v>401846.48</v>
      </c>
      <c r="L23" s="101" t="s">
        <v>340</v>
      </c>
      <c r="M23" s="101" t="s">
        <v>353</v>
      </c>
      <c r="N23" s="32" t="s">
        <v>35</v>
      </c>
      <c r="O23" s="75" t="s">
        <v>32</v>
      </c>
      <c r="P23" s="24" t="s">
        <v>227</v>
      </c>
      <c r="Q23" s="24" t="s">
        <v>227</v>
      </c>
    </row>
    <row r="24" spans="1:17" s="23" customFormat="1" ht="65.25" customHeight="1" x14ac:dyDescent="0.25">
      <c r="A24" s="87">
        <v>4</v>
      </c>
      <c r="B24" s="67" t="s">
        <v>318</v>
      </c>
      <c r="C24" s="67" t="s">
        <v>297</v>
      </c>
      <c r="D24" s="76" t="s">
        <v>268</v>
      </c>
      <c r="E24" s="108"/>
      <c r="F24" s="32">
        <f>IFERROR(VLOOKUP(G24,Лист2!$B$3:$C$8,2,FALSE),"-")</f>
        <v>876</v>
      </c>
      <c r="G24" s="32" t="s">
        <v>27</v>
      </c>
      <c r="H24" s="118">
        <v>1</v>
      </c>
      <c r="I24" s="35" t="s">
        <v>17</v>
      </c>
      <c r="J24" s="34" t="s">
        <v>18</v>
      </c>
      <c r="K24" s="74">
        <v>1728425.02</v>
      </c>
      <c r="L24" s="101" t="s">
        <v>340</v>
      </c>
      <c r="M24" s="101" t="s">
        <v>353</v>
      </c>
      <c r="N24" s="32" t="s">
        <v>35</v>
      </c>
      <c r="O24" s="75" t="s">
        <v>32</v>
      </c>
      <c r="P24" s="24" t="s">
        <v>227</v>
      </c>
      <c r="Q24" s="24" t="s">
        <v>227</v>
      </c>
    </row>
    <row r="25" spans="1:17" s="23" customFormat="1" ht="68.25" customHeight="1" x14ac:dyDescent="0.25">
      <c r="A25" s="87">
        <v>5</v>
      </c>
      <c r="B25" s="67" t="s">
        <v>319</v>
      </c>
      <c r="C25" s="67" t="s">
        <v>298</v>
      </c>
      <c r="D25" s="76" t="s">
        <v>269</v>
      </c>
      <c r="E25" s="108"/>
      <c r="F25" s="32">
        <f>IFERROR(VLOOKUP(G25,Лист2!$B$3:$C$8,2,FALSE),"-")</f>
        <v>876</v>
      </c>
      <c r="G25" s="32" t="s">
        <v>27</v>
      </c>
      <c r="H25" s="118">
        <v>1</v>
      </c>
      <c r="I25" s="35" t="s">
        <v>17</v>
      </c>
      <c r="J25" s="34" t="s">
        <v>18</v>
      </c>
      <c r="K25" s="74">
        <v>8556828</v>
      </c>
      <c r="L25" s="101" t="s">
        <v>341</v>
      </c>
      <c r="M25" s="101" t="s">
        <v>343</v>
      </c>
      <c r="N25" s="57" t="s">
        <v>249</v>
      </c>
      <c r="O25" s="75" t="s">
        <v>31</v>
      </c>
      <c r="P25" s="75" t="s">
        <v>31</v>
      </c>
      <c r="Q25" s="24" t="s">
        <v>227</v>
      </c>
    </row>
    <row r="26" spans="1:17" s="23" customFormat="1" ht="75.75" customHeight="1" x14ac:dyDescent="0.25">
      <c r="A26" s="87">
        <v>6</v>
      </c>
      <c r="B26" s="67" t="s">
        <v>320</v>
      </c>
      <c r="C26" s="67" t="s">
        <v>136</v>
      </c>
      <c r="D26" s="76" t="s">
        <v>270</v>
      </c>
      <c r="E26" s="108"/>
      <c r="F26" s="32">
        <f>IFERROR(VLOOKUP(G26,Лист2!$B$3:$C$8,2,FALSE),"-")</f>
        <v>876</v>
      </c>
      <c r="G26" s="32" t="s">
        <v>27</v>
      </c>
      <c r="H26" s="118">
        <v>1</v>
      </c>
      <c r="I26" s="35" t="s">
        <v>17</v>
      </c>
      <c r="J26" s="34" t="s">
        <v>18</v>
      </c>
      <c r="K26" s="74">
        <v>2000000</v>
      </c>
      <c r="L26" s="101" t="s">
        <v>342</v>
      </c>
      <c r="M26" s="101" t="s">
        <v>353</v>
      </c>
      <c r="N26" s="75" t="s">
        <v>219</v>
      </c>
      <c r="O26" s="75" t="s">
        <v>31</v>
      </c>
      <c r="P26" s="24" t="s">
        <v>227</v>
      </c>
      <c r="Q26" s="24" t="s">
        <v>227</v>
      </c>
    </row>
    <row r="27" spans="1:17" s="23" customFormat="1" ht="65.25" customHeight="1" x14ac:dyDescent="0.25">
      <c r="A27" s="87">
        <v>7</v>
      </c>
      <c r="B27" s="67" t="s">
        <v>321</v>
      </c>
      <c r="C27" s="67" t="s">
        <v>66</v>
      </c>
      <c r="D27" s="76" t="s">
        <v>271</v>
      </c>
      <c r="E27" s="108"/>
      <c r="F27" s="32">
        <f>IFERROR(VLOOKUP(G27,Лист2!$B$3:$C$8,2,FALSE),"-")</f>
        <v>796</v>
      </c>
      <c r="G27" s="32" t="s">
        <v>30</v>
      </c>
      <c r="H27" s="67" t="s">
        <v>166</v>
      </c>
      <c r="I27" s="35" t="s">
        <v>17</v>
      </c>
      <c r="J27" s="34" t="s">
        <v>18</v>
      </c>
      <c r="K27" s="74" t="s">
        <v>337</v>
      </c>
      <c r="L27" s="101" t="s">
        <v>343</v>
      </c>
      <c r="M27" s="101" t="s">
        <v>354</v>
      </c>
      <c r="N27" s="57" t="s">
        <v>255</v>
      </c>
      <c r="O27" s="75" t="s">
        <v>31</v>
      </c>
      <c r="P27" s="75" t="s">
        <v>31</v>
      </c>
      <c r="Q27" s="24" t="s">
        <v>227</v>
      </c>
    </row>
    <row r="28" spans="1:17" s="23" customFormat="1" ht="65.25" customHeight="1" x14ac:dyDescent="0.25">
      <c r="A28" s="87">
        <v>8</v>
      </c>
      <c r="B28" s="67" t="s">
        <v>320</v>
      </c>
      <c r="C28" s="67" t="s">
        <v>136</v>
      </c>
      <c r="D28" s="76" t="s">
        <v>272</v>
      </c>
      <c r="E28" s="108"/>
      <c r="F28" s="32">
        <f>IFERROR(VLOOKUP(G28,Лист2!$B$3:$C$8,2,FALSE),"-")</f>
        <v>876</v>
      </c>
      <c r="G28" s="32" t="s">
        <v>27</v>
      </c>
      <c r="H28" s="118">
        <v>1</v>
      </c>
      <c r="I28" s="35" t="s">
        <v>17</v>
      </c>
      <c r="J28" s="34" t="s">
        <v>18</v>
      </c>
      <c r="K28" s="74">
        <v>500000</v>
      </c>
      <c r="L28" s="101" t="s">
        <v>344</v>
      </c>
      <c r="M28" s="101" t="s">
        <v>355</v>
      </c>
      <c r="N28" s="24" t="s">
        <v>258</v>
      </c>
      <c r="O28" s="75" t="s">
        <v>31</v>
      </c>
      <c r="P28" s="75" t="s">
        <v>31</v>
      </c>
      <c r="Q28" s="24" t="s">
        <v>227</v>
      </c>
    </row>
    <row r="29" spans="1:17" s="23" customFormat="1" ht="65.25" customHeight="1" x14ac:dyDescent="0.25">
      <c r="A29" s="87">
        <v>9</v>
      </c>
      <c r="B29" s="67" t="s">
        <v>322</v>
      </c>
      <c r="C29" s="67" t="s">
        <v>299</v>
      </c>
      <c r="D29" s="76" t="s">
        <v>93</v>
      </c>
      <c r="E29" s="108"/>
      <c r="F29" s="32">
        <f>IFERROR(VLOOKUP(G29,Лист2!$B$3:$C$8,2,FALSE),"-")</f>
        <v>796</v>
      </c>
      <c r="G29" s="32" t="s">
        <v>30</v>
      </c>
      <c r="H29" s="118">
        <v>3</v>
      </c>
      <c r="I29" s="35" t="s">
        <v>17</v>
      </c>
      <c r="J29" s="34" t="s">
        <v>18</v>
      </c>
      <c r="K29" s="74">
        <v>1088325</v>
      </c>
      <c r="L29" s="101" t="s">
        <v>340</v>
      </c>
      <c r="M29" s="101" t="s">
        <v>356</v>
      </c>
      <c r="N29" s="24" t="s">
        <v>258</v>
      </c>
      <c r="O29" s="75" t="s">
        <v>31</v>
      </c>
      <c r="P29" s="75" t="s">
        <v>31</v>
      </c>
      <c r="Q29" s="24" t="s">
        <v>227</v>
      </c>
    </row>
    <row r="30" spans="1:17" s="23" customFormat="1" ht="65.25" customHeight="1" x14ac:dyDescent="0.25">
      <c r="A30" s="87">
        <v>10</v>
      </c>
      <c r="B30" s="67" t="s">
        <v>323</v>
      </c>
      <c r="C30" s="67" t="s">
        <v>128</v>
      </c>
      <c r="D30" s="76" t="s">
        <v>273</v>
      </c>
      <c r="E30" s="108"/>
      <c r="F30" s="32">
        <f>IFERROR(VLOOKUP(G30,Лист2!$B$3:$C$8,2,FALSE),"-")</f>
        <v>876</v>
      </c>
      <c r="G30" s="32" t="s">
        <v>27</v>
      </c>
      <c r="H30" s="118">
        <v>1</v>
      </c>
      <c r="I30" s="35" t="s">
        <v>17</v>
      </c>
      <c r="J30" s="34" t="s">
        <v>18</v>
      </c>
      <c r="K30" s="74">
        <v>579600</v>
      </c>
      <c r="L30" s="101" t="s">
        <v>345</v>
      </c>
      <c r="M30" s="101" t="s">
        <v>357</v>
      </c>
      <c r="N30" s="57" t="s">
        <v>249</v>
      </c>
      <c r="O30" s="75" t="s">
        <v>31</v>
      </c>
      <c r="P30" s="75" t="s">
        <v>31</v>
      </c>
      <c r="Q30" s="24" t="s">
        <v>227</v>
      </c>
    </row>
    <row r="31" spans="1:17" s="23" customFormat="1" ht="37.5" customHeight="1" x14ac:dyDescent="0.25">
      <c r="A31" s="87">
        <v>11</v>
      </c>
      <c r="B31" s="67" t="s">
        <v>324</v>
      </c>
      <c r="C31" s="67" t="s">
        <v>221</v>
      </c>
      <c r="D31" s="76" t="s">
        <v>274</v>
      </c>
      <c r="E31" s="108"/>
      <c r="F31" s="32">
        <f>IFERROR(VLOOKUP(G31,Лист2!$B$3:$C$8,2,FALSE),"-")</f>
        <v>876</v>
      </c>
      <c r="G31" s="32" t="s">
        <v>27</v>
      </c>
      <c r="H31" s="118">
        <v>1</v>
      </c>
      <c r="I31" s="35" t="s">
        <v>17</v>
      </c>
      <c r="J31" s="34" t="s">
        <v>18</v>
      </c>
      <c r="K31" s="74">
        <v>20000000</v>
      </c>
      <c r="L31" s="101" t="s">
        <v>346</v>
      </c>
      <c r="M31" s="101" t="s">
        <v>357</v>
      </c>
      <c r="N31" s="24" t="s">
        <v>258</v>
      </c>
      <c r="O31" s="75" t="s">
        <v>31</v>
      </c>
      <c r="P31" s="1"/>
      <c r="Q31" s="24" t="s">
        <v>227</v>
      </c>
    </row>
    <row r="32" spans="1:17" s="23" customFormat="1" ht="48" customHeight="1" x14ac:dyDescent="0.25">
      <c r="A32" s="87">
        <v>12</v>
      </c>
      <c r="B32" s="67" t="s">
        <v>325</v>
      </c>
      <c r="C32" s="67" t="s">
        <v>300</v>
      </c>
      <c r="D32" s="76" t="s">
        <v>275</v>
      </c>
      <c r="E32" s="108"/>
      <c r="F32" s="32">
        <f>IFERROR(VLOOKUP(G32,Лист2!$B$3:$C$8,2,FALSE),"-")</f>
        <v>876</v>
      </c>
      <c r="G32" s="32" t="s">
        <v>27</v>
      </c>
      <c r="H32" s="118">
        <v>1</v>
      </c>
      <c r="I32" s="35" t="s">
        <v>17</v>
      </c>
      <c r="J32" s="34" t="s">
        <v>18</v>
      </c>
      <c r="K32" s="74">
        <v>3920000</v>
      </c>
      <c r="L32" s="101" t="s">
        <v>344</v>
      </c>
      <c r="M32" s="101" t="s">
        <v>358</v>
      </c>
      <c r="N32" s="32" t="s">
        <v>35</v>
      </c>
      <c r="O32" s="75" t="s">
        <v>32</v>
      </c>
      <c r="P32" s="24" t="s">
        <v>227</v>
      </c>
      <c r="Q32" s="24" t="s">
        <v>227</v>
      </c>
    </row>
    <row r="33" spans="1:17" s="23" customFormat="1" ht="37.5" customHeight="1" x14ac:dyDescent="0.25">
      <c r="A33" s="87">
        <v>13</v>
      </c>
      <c r="B33" s="67" t="s">
        <v>326</v>
      </c>
      <c r="C33" s="67" t="s">
        <v>299</v>
      </c>
      <c r="D33" s="76" t="s">
        <v>276</v>
      </c>
      <c r="E33" s="108"/>
      <c r="F33" s="32">
        <f>IFERROR(VLOOKUP(G33,Лист2!$B$3:$C$8,2,FALSE),"-")</f>
        <v>796</v>
      </c>
      <c r="G33" s="32" t="s">
        <v>30</v>
      </c>
      <c r="H33" s="118">
        <v>1</v>
      </c>
      <c r="I33" s="35" t="s">
        <v>17</v>
      </c>
      <c r="J33" s="34" t="s">
        <v>18</v>
      </c>
      <c r="K33" s="74">
        <v>8747061.8000000007</v>
      </c>
      <c r="L33" s="101" t="s">
        <v>340</v>
      </c>
      <c r="M33" s="101" t="s">
        <v>343</v>
      </c>
      <c r="N33" s="24" t="s">
        <v>258</v>
      </c>
      <c r="O33" s="75" t="s">
        <v>31</v>
      </c>
      <c r="P33" s="75" t="s">
        <v>31</v>
      </c>
      <c r="Q33" s="24" t="s">
        <v>227</v>
      </c>
    </row>
    <row r="34" spans="1:17" s="23" customFormat="1" ht="37.5" customHeight="1" x14ac:dyDescent="0.25">
      <c r="A34" s="87">
        <v>14</v>
      </c>
      <c r="B34" s="67" t="s">
        <v>327</v>
      </c>
      <c r="C34" s="67" t="s">
        <v>301</v>
      </c>
      <c r="D34" s="76" t="s">
        <v>277</v>
      </c>
      <c r="E34" s="108"/>
      <c r="F34" s="32">
        <f>IFERROR(VLOOKUP(G34,Лист2!$B$3:$C$8,2,FALSE),"-")</f>
        <v>796</v>
      </c>
      <c r="G34" s="32" t="s">
        <v>30</v>
      </c>
      <c r="H34" s="67" t="s">
        <v>166</v>
      </c>
      <c r="I34" s="35" t="s">
        <v>17</v>
      </c>
      <c r="J34" s="34" t="s">
        <v>18</v>
      </c>
      <c r="K34" s="74">
        <v>2000000</v>
      </c>
      <c r="L34" s="101" t="s">
        <v>340</v>
      </c>
      <c r="M34" s="101" t="s">
        <v>359</v>
      </c>
      <c r="N34" s="24" t="s">
        <v>258</v>
      </c>
      <c r="O34" s="75" t="s">
        <v>31</v>
      </c>
      <c r="P34" s="75" t="s">
        <v>31</v>
      </c>
      <c r="Q34" s="24" t="s">
        <v>227</v>
      </c>
    </row>
    <row r="35" spans="1:17" s="23" customFormat="1" ht="56.25" customHeight="1" x14ac:dyDescent="0.25">
      <c r="A35" s="87">
        <v>15</v>
      </c>
      <c r="B35" s="67" t="s">
        <v>328</v>
      </c>
      <c r="C35" s="67" t="s">
        <v>302</v>
      </c>
      <c r="D35" s="76" t="s">
        <v>278</v>
      </c>
      <c r="E35" s="108"/>
      <c r="F35" s="32">
        <f>IFERROR(VLOOKUP(G35,Лист2!$B$3:$C$8,2,FALSE),"-")</f>
        <v>876</v>
      </c>
      <c r="G35" s="32" t="s">
        <v>27</v>
      </c>
      <c r="H35" s="118">
        <v>1</v>
      </c>
      <c r="I35" s="35" t="s">
        <v>17</v>
      </c>
      <c r="J35" s="34" t="s">
        <v>18</v>
      </c>
      <c r="K35" s="74">
        <v>3894367</v>
      </c>
      <c r="L35" s="101" t="s">
        <v>340</v>
      </c>
      <c r="M35" s="101" t="s">
        <v>353</v>
      </c>
      <c r="N35" s="75" t="s">
        <v>219</v>
      </c>
      <c r="O35" s="75" t="s">
        <v>31</v>
      </c>
      <c r="P35" s="24" t="s">
        <v>227</v>
      </c>
      <c r="Q35" s="24" t="s">
        <v>227</v>
      </c>
    </row>
    <row r="36" spans="1:17" s="23" customFormat="1" ht="37.5" customHeight="1" x14ac:dyDescent="0.25">
      <c r="A36" s="87">
        <v>16</v>
      </c>
      <c r="B36" s="67" t="s">
        <v>325</v>
      </c>
      <c r="C36" s="67" t="s">
        <v>303</v>
      </c>
      <c r="D36" s="76" t="s">
        <v>279</v>
      </c>
      <c r="E36" s="108"/>
      <c r="F36" s="32">
        <f>IFERROR(VLOOKUP(G36,Лист2!$B$3:$C$8,2,FALSE),"-")</f>
        <v>876</v>
      </c>
      <c r="G36" s="32" t="s">
        <v>27</v>
      </c>
      <c r="H36" s="118">
        <v>1</v>
      </c>
      <c r="I36" s="35" t="s">
        <v>17</v>
      </c>
      <c r="J36" s="34" t="s">
        <v>18</v>
      </c>
      <c r="K36" s="74">
        <v>1416135.42</v>
      </c>
      <c r="L36" s="101" t="s">
        <v>347</v>
      </c>
      <c r="M36" s="101" t="s">
        <v>360</v>
      </c>
      <c r="N36" s="32" t="s">
        <v>35</v>
      </c>
      <c r="O36" s="75" t="s">
        <v>32</v>
      </c>
      <c r="P36" s="24" t="s">
        <v>227</v>
      </c>
      <c r="Q36" s="24" t="s">
        <v>227</v>
      </c>
    </row>
    <row r="37" spans="1:17" s="23" customFormat="1" ht="37.5" customHeight="1" x14ac:dyDescent="0.25">
      <c r="A37" s="87">
        <v>17</v>
      </c>
      <c r="B37" s="67" t="s">
        <v>325</v>
      </c>
      <c r="C37" s="67" t="s">
        <v>304</v>
      </c>
      <c r="D37" s="76" t="s">
        <v>280</v>
      </c>
      <c r="E37" s="108"/>
      <c r="F37" s="32">
        <f>IFERROR(VLOOKUP(G37,Лист2!$B$3:$C$8,2,FALSE),"-")</f>
        <v>876</v>
      </c>
      <c r="G37" s="32" t="s">
        <v>27</v>
      </c>
      <c r="H37" s="118">
        <v>1</v>
      </c>
      <c r="I37" s="35" t="s">
        <v>17</v>
      </c>
      <c r="J37" s="34" t="s">
        <v>18</v>
      </c>
      <c r="K37" s="74">
        <v>198449</v>
      </c>
      <c r="L37" s="101" t="s">
        <v>347</v>
      </c>
      <c r="M37" s="101" t="s">
        <v>361</v>
      </c>
      <c r="N37" s="32" t="s">
        <v>35</v>
      </c>
      <c r="O37" s="75" t="s">
        <v>32</v>
      </c>
      <c r="P37" s="24" t="s">
        <v>227</v>
      </c>
      <c r="Q37" s="24" t="s">
        <v>227</v>
      </c>
    </row>
    <row r="38" spans="1:17" s="23" customFormat="1" ht="37.5" customHeight="1" x14ac:dyDescent="0.25">
      <c r="A38" s="87">
        <v>18</v>
      </c>
      <c r="B38" s="67" t="s">
        <v>329</v>
      </c>
      <c r="C38" s="67" t="s">
        <v>305</v>
      </c>
      <c r="D38" s="76" t="s">
        <v>281</v>
      </c>
      <c r="E38" s="108"/>
      <c r="F38" s="32">
        <f>IFERROR(VLOOKUP(G38,Лист2!$B$3:$C$8,2,FALSE),"-")</f>
        <v>876</v>
      </c>
      <c r="G38" s="32" t="s">
        <v>27</v>
      </c>
      <c r="H38" s="118">
        <v>1</v>
      </c>
      <c r="I38" s="35" t="s">
        <v>17</v>
      </c>
      <c r="J38" s="34" t="s">
        <v>18</v>
      </c>
      <c r="K38" s="74">
        <v>50000000</v>
      </c>
      <c r="L38" s="101" t="s">
        <v>348</v>
      </c>
      <c r="M38" s="101" t="s">
        <v>353</v>
      </c>
      <c r="N38" s="32" t="s">
        <v>261</v>
      </c>
      <c r="O38" s="75" t="s">
        <v>31</v>
      </c>
      <c r="P38" s="75" t="s">
        <v>31</v>
      </c>
      <c r="Q38" s="24" t="s">
        <v>227</v>
      </c>
    </row>
    <row r="39" spans="1:17" s="23" customFormat="1" ht="74.25" customHeight="1" x14ac:dyDescent="0.25">
      <c r="A39" s="87">
        <v>19</v>
      </c>
      <c r="B39" s="67" t="s">
        <v>330</v>
      </c>
      <c r="C39" s="67" t="s">
        <v>306</v>
      </c>
      <c r="D39" s="76" t="s">
        <v>282</v>
      </c>
      <c r="E39" s="108"/>
      <c r="F39" s="32">
        <f>IFERROR(VLOOKUP(G39,Лист2!$B$3:$C$8,2,FALSE),"-")</f>
        <v>876</v>
      </c>
      <c r="G39" s="32" t="s">
        <v>27</v>
      </c>
      <c r="H39" s="118">
        <v>1</v>
      </c>
      <c r="I39" s="35" t="s">
        <v>17</v>
      </c>
      <c r="J39" s="34" t="s">
        <v>18</v>
      </c>
      <c r="K39" s="74">
        <v>1200000</v>
      </c>
      <c r="L39" s="101" t="s">
        <v>340</v>
      </c>
      <c r="M39" s="101" t="s">
        <v>359</v>
      </c>
      <c r="N39" s="32" t="s">
        <v>35</v>
      </c>
      <c r="O39" s="75" t="s">
        <v>32</v>
      </c>
      <c r="P39" s="24" t="s">
        <v>227</v>
      </c>
      <c r="Q39" s="24" t="s">
        <v>227</v>
      </c>
    </row>
    <row r="40" spans="1:17" s="23" customFormat="1" ht="51.75" customHeight="1" x14ac:dyDescent="0.25">
      <c r="A40" s="87">
        <v>20</v>
      </c>
      <c r="B40" s="67" t="s">
        <v>325</v>
      </c>
      <c r="C40" s="67" t="s">
        <v>307</v>
      </c>
      <c r="D40" s="76" t="s">
        <v>283</v>
      </c>
      <c r="E40" s="108"/>
      <c r="F40" s="32">
        <f>IFERROR(VLOOKUP(G40,Лист2!$B$3:$C$8,2,FALSE),"-")</f>
        <v>876</v>
      </c>
      <c r="G40" s="32" t="s">
        <v>27</v>
      </c>
      <c r="H40" s="118">
        <v>1</v>
      </c>
      <c r="I40" s="35" t="s">
        <v>17</v>
      </c>
      <c r="J40" s="34" t="s">
        <v>18</v>
      </c>
      <c r="K40" s="74">
        <v>3000000</v>
      </c>
      <c r="L40" s="101" t="s">
        <v>348</v>
      </c>
      <c r="M40" s="101" t="s">
        <v>343</v>
      </c>
      <c r="N40" s="32" t="s">
        <v>35</v>
      </c>
      <c r="O40" s="75" t="s">
        <v>32</v>
      </c>
      <c r="P40" s="24" t="s">
        <v>227</v>
      </c>
      <c r="Q40" s="24" t="s">
        <v>227</v>
      </c>
    </row>
    <row r="41" spans="1:17" s="23" customFormat="1" ht="51.75" customHeight="1" x14ac:dyDescent="0.25">
      <c r="A41" s="87">
        <v>21</v>
      </c>
      <c r="B41" s="67" t="s">
        <v>322</v>
      </c>
      <c r="C41" s="67" t="s">
        <v>308</v>
      </c>
      <c r="D41" s="76" t="s">
        <v>284</v>
      </c>
      <c r="E41" s="108"/>
      <c r="F41" s="32">
        <f>IFERROR(VLOOKUP(G41,Лист2!$B$3:$C$8,2,FALSE),"-")</f>
        <v>796</v>
      </c>
      <c r="G41" s="32" t="s">
        <v>30</v>
      </c>
      <c r="H41" s="67" t="s">
        <v>166</v>
      </c>
      <c r="I41" s="35" t="s">
        <v>17</v>
      </c>
      <c r="J41" s="34" t="s">
        <v>18</v>
      </c>
      <c r="K41" s="74">
        <v>7000000</v>
      </c>
      <c r="L41" s="101" t="s">
        <v>349</v>
      </c>
      <c r="M41" s="101" t="s">
        <v>359</v>
      </c>
      <c r="N41" s="32" t="s">
        <v>35</v>
      </c>
      <c r="O41" s="75" t="s">
        <v>32</v>
      </c>
      <c r="P41" s="24" t="s">
        <v>227</v>
      </c>
      <c r="Q41" s="24" t="s">
        <v>227</v>
      </c>
    </row>
    <row r="42" spans="1:17" s="23" customFormat="1" ht="60" customHeight="1" x14ac:dyDescent="0.25">
      <c r="A42" s="87">
        <v>22</v>
      </c>
      <c r="B42" s="67" t="s">
        <v>323</v>
      </c>
      <c r="C42" s="67" t="s">
        <v>309</v>
      </c>
      <c r="D42" s="76" t="s">
        <v>285</v>
      </c>
      <c r="E42" s="108"/>
      <c r="F42" s="32">
        <f>IFERROR(VLOOKUP(G42,Лист2!$B$3:$C$8,2,FALSE),"-")</f>
        <v>876</v>
      </c>
      <c r="G42" s="32" t="s">
        <v>27</v>
      </c>
      <c r="H42" s="118">
        <v>1</v>
      </c>
      <c r="I42" s="35" t="s">
        <v>17</v>
      </c>
      <c r="J42" s="34" t="s">
        <v>18</v>
      </c>
      <c r="K42" s="74">
        <v>576600</v>
      </c>
      <c r="L42" s="101" t="s">
        <v>346</v>
      </c>
      <c r="M42" s="101" t="s">
        <v>354</v>
      </c>
      <c r="N42" s="57" t="s">
        <v>249</v>
      </c>
      <c r="O42" s="75" t="s">
        <v>31</v>
      </c>
      <c r="P42" s="75" t="s">
        <v>31</v>
      </c>
      <c r="Q42" s="24" t="s">
        <v>227</v>
      </c>
    </row>
    <row r="43" spans="1:17" s="23" customFormat="1" ht="51.75" customHeight="1" x14ac:dyDescent="0.25">
      <c r="A43" s="87">
        <v>23</v>
      </c>
      <c r="B43" s="67" t="s">
        <v>331</v>
      </c>
      <c r="C43" s="67" t="s">
        <v>310</v>
      </c>
      <c r="D43" s="76" t="s">
        <v>286</v>
      </c>
      <c r="E43" s="108"/>
      <c r="F43" s="32">
        <f>IFERROR(VLOOKUP(G43,Лист2!$B$3:$C$8,2,FALSE),"-")</f>
        <v>876</v>
      </c>
      <c r="G43" s="32" t="s">
        <v>27</v>
      </c>
      <c r="H43" s="118">
        <v>1</v>
      </c>
      <c r="I43" s="35" t="s">
        <v>17</v>
      </c>
      <c r="J43" s="34" t="s">
        <v>18</v>
      </c>
      <c r="K43" s="74">
        <v>1800000</v>
      </c>
      <c r="L43" s="101" t="s">
        <v>345</v>
      </c>
      <c r="M43" s="101" t="s">
        <v>355</v>
      </c>
      <c r="N43" s="32" t="s">
        <v>35</v>
      </c>
      <c r="O43" s="75" t="s">
        <v>32</v>
      </c>
      <c r="P43" s="24" t="s">
        <v>227</v>
      </c>
      <c r="Q43" s="24" t="s">
        <v>227</v>
      </c>
    </row>
    <row r="44" spans="1:17" s="23" customFormat="1" ht="75" customHeight="1" x14ac:dyDescent="0.25">
      <c r="A44" s="87">
        <v>24</v>
      </c>
      <c r="B44" s="67" t="s">
        <v>324</v>
      </c>
      <c r="C44" s="67" t="s">
        <v>139</v>
      </c>
      <c r="D44" s="76" t="s">
        <v>287</v>
      </c>
      <c r="E44" s="108"/>
      <c r="F44" s="32">
        <f>IFERROR(VLOOKUP(G44,Лист2!$B$3:$C$8,2,FALSE),"-")</f>
        <v>876</v>
      </c>
      <c r="G44" s="32" t="s">
        <v>27</v>
      </c>
      <c r="H44" s="118">
        <v>1</v>
      </c>
      <c r="I44" s="35" t="s">
        <v>17</v>
      </c>
      <c r="J44" s="34" t="s">
        <v>18</v>
      </c>
      <c r="K44" s="74">
        <v>2556600</v>
      </c>
      <c r="L44" s="101" t="s">
        <v>350</v>
      </c>
      <c r="M44" s="101" t="s">
        <v>353</v>
      </c>
      <c r="N44" s="57" t="s">
        <v>255</v>
      </c>
      <c r="O44" s="75" t="s">
        <v>31</v>
      </c>
      <c r="P44" s="75" t="s">
        <v>31</v>
      </c>
      <c r="Q44" s="24" t="s">
        <v>227</v>
      </c>
    </row>
    <row r="45" spans="1:17" s="23" customFormat="1" ht="78.75" customHeight="1" x14ac:dyDescent="0.25">
      <c r="A45" s="87">
        <v>25</v>
      </c>
      <c r="B45" s="67" t="s">
        <v>330</v>
      </c>
      <c r="C45" s="67" t="s">
        <v>306</v>
      </c>
      <c r="D45" s="76" t="s">
        <v>288</v>
      </c>
      <c r="E45" s="108"/>
      <c r="F45" s="32">
        <f>IFERROR(VLOOKUP(G45,Лист2!$B$3:$C$8,2,FALSE),"-")</f>
        <v>876</v>
      </c>
      <c r="G45" s="32" t="s">
        <v>27</v>
      </c>
      <c r="H45" s="118">
        <v>1</v>
      </c>
      <c r="I45" s="35" t="s">
        <v>17</v>
      </c>
      <c r="J45" s="34" t="s">
        <v>18</v>
      </c>
      <c r="K45" s="74">
        <v>1600000</v>
      </c>
      <c r="L45" s="101" t="s">
        <v>349</v>
      </c>
      <c r="M45" s="101" t="s">
        <v>362</v>
      </c>
      <c r="N45" s="32" t="s">
        <v>35</v>
      </c>
      <c r="O45" s="75" t="s">
        <v>32</v>
      </c>
      <c r="P45" s="24" t="s">
        <v>227</v>
      </c>
      <c r="Q45" s="24" t="s">
        <v>227</v>
      </c>
    </row>
    <row r="46" spans="1:17" s="23" customFormat="1" ht="66" customHeight="1" x14ac:dyDescent="0.25">
      <c r="A46" s="87">
        <v>26</v>
      </c>
      <c r="B46" s="67" t="s">
        <v>332</v>
      </c>
      <c r="C46" s="67" t="s">
        <v>311</v>
      </c>
      <c r="D46" s="76" t="s">
        <v>89</v>
      </c>
      <c r="E46" s="108"/>
      <c r="F46" s="32">
        <f>IFERROR(VLOOKUP(G46,Лист2!$B$3:$C$8,2,FALSE),"-")</f>
        <v>876</v>
      </c>
      <c r="G46" s="32" t="s">
        <v>27</v>
      </c>
      <c r="H46" s="118">
        <v>1</v>
      </c>
      <c r="I46" s="35" t="s">
        <v>17</v>
      </c>
      <c r="J46" s="34" t="s">
        <v>18</v>
      </c>
      <c r="K46" s="74">
        <v>2080598.14</v>
      </c>
      <c r="L46" s="101" t="s">
        <v>341</v>
      </c>
      <c r="M46" s="101" t="s">
        <v>362</v>
      </c>
      <c r="N46" s="57" t="s">
        <v>249</v>
      </c>
      <c r="O46" s="75" t="s">
        <v>31</v>
      </c>
      <c r="P46" s="75" t="s">
        <v>31</v>
      </c>
      <c r="Q46" s="24" t="s">
        <v>227</v>
      </c>
    </row>
    <row r="47" spans="1:17" s="23" customFormat="1" ht="51.75" customHeight="1" x14ac:dyDescent="0.25">
      <c r="A47" s="87">
        <v>27</v>
      </c>
      <c r="B47" s="67" t="s">
        <v>325</v>
      </c>
      <c r="C47" s="67" t="s">
        <v>304</v>
      </c>
      <c r="D47" s="76" t="s">
        <v>289</v>
      </c>
      <c r="E47" s="108"/>
      <c r="F47" s="32">
        <f>IFERROR(VLOOKUP(G47,Лист2!$B$3:$C$8,2,FALSE),"-")</f>
        <v>876</v>
      </c>
      <c r="G47" s="32" t="s">
        <v>27</v>
      </c>
      <c r="H47" s="118">
        <v>1</v>
      </c>
      <c r="I47" s="35" t="s">
        <v>17</v>
      </c>
      <c r="J47" s="34" t="s">
        <v>18</v>
      </c>
      <c r="K47" s="74">
        <v>360000</v>
      </c>
      <c r="L47" s="101" t="s">
        <v>349</v>
      </c>
      <c r="M47" s="101" t="s">
        <v>361</v>
      </c>
      <c r="N47" s="32" t="s">
        <v>35</v>
      </c>
      <c r="O47" s="75" t="s">
        <v>32</v>
      </c>
      <c r="P47" s="24" t="s">
        <v>227</v>
      </c>
      <c r="Q47" s="24" t="s">
        <v>227</v>
      </c>
    </row>
    <row r="48" spans="1:17" s="23" customFormat="1" ht="76.5" customHeight="1" x14ac:dyDescent="0.25">
      <c r="A48" s="87">
        <v>28</v>
      </c>
      <c r="B48" s="67" t="s">
        <v>324</v>
      </c>
      <c r="C48" s="67" t="s">
        <v>139</v>
      </c>
      <c r="D48" s="76" t="s">
        <v>287</v>
      </c>
      <c r="E48" s="108"/>
      <c r="F48" s="32">
        <f>IFERROR(VLOOKUP(G48,Лист2!$B$3:$C$8,2,FALSE),"-")</f>
        <v>876</v>
      </c>
      <c r="G48" s="32" t="s">
        <v>27</v>
      </c>
      <c r="H48" s="118">
        <v>1</v>
      </c>
      <c r="I48" s="35" t="s">
        <v>17</v>
      </c>
      <c r="J48" s="34" t="s">
        <v>18</v>
      </c>
      <c r="K48" s="74">
        <v>2556600</v>
      </c>
      <c r="L48" s="101" t="s">
        <v>350</v>
      </c>
      <c r="M48" s="101" t="s">
        <v>353</v>
      </c>
      <c r="N48" s="75" t="s">
        <v>219</v>
      </c>
      <c r="O48" s="75" t="s">
        <v>31</v>
      </c>
      <c r="P48" s="24" t="s">
        <v>227</v>
      </c>
      <c r="Q48" s="24" t="s">
        <v>227</v>
      </c>
    </row>
    <row r="49" spans="1:17" s="23" customFormat="1" ht="51.75" customHeight="1" x14ac:dyDescent="0.25">
      <c r="A49" s="87">
        <v>29</v>
      </c>
      <c r="B49" s="67" t="s">
        <v>333</v>
      </c>
      <c r="C49" s="67" t="s">
        <v>312</v>
      </c>
      <c r="D49" s="76" t="s">
        <v>290</v>
      </c>
      <c r="E49" s="108"/>
      <c r="F49" s="32">
        <f>IFERROR(VLOOKUP(G49,Лист2!$B$3:$C$8,2,FALSE),"-")</f>
        <v>876</v>
      </c>
      <c r="G49" s="32" t="s">
        <v>27</v>
      </c>
      <c r="H49" s="118">
        <v>1</v>
      </c>
      <c r="I49" s="35" t="s">
        <v>17</v>
      </c>
      <c r="J49" s="34" t="s">
        <v>18</v>
      </c>
      <c r="K49" s="74">
        <v>10000000</v>
      </c>
      <c r="L49" s="101" t="s">
        <v>340</v>
      </c>
      <c r="M49" s="101" t="s">
        <v>353</v>
      </c>
      <c r="N49" s="32" t="s">
        <v>35</v>
      </c>
      <c r="O49" s="75" t="s">
        <v>32</v>
      </c>
      <c r="P49" s="24" t="s">
        <v>227</v>
      </c>
      <c r="Q49" s="24" t="s">
        <v>227</v>
      </c>
    </row>
    <row r="50" spans="1:17" s="23" customFormat="1" ht="74.25" customHeight="1" x14ac:dyDescent="0.25">
      <c r="A50" s="87">
        <v>30</v>
      </c>
      <c r="B50" s="67" t="s">
        <v>330</v>
      </c>
      <c r="C50" s="67" t="s">
        <v>306</v>
      </c>
      <c r="D50" s="76" t="s">
        <v>288</v>
      </c>
      <c r="E50" s="108"/>
      <c r="F50" s="32">
        <f>IFERROR(VLOOKUP(G50,Лист2!$B$3:$C$8,2,FALSE),"-")</f>
        <v>876</v>
      </c>
      <c r="G50" s="32" t="s">
        <v>27</v>
      </c>
      <c r="H50" s="118">
        <v>1</v>
      </c>
      <c r="I50" s="35" t="s">
        <v>17</v>
      </c>
      <c r="J50" s="34" t="s">
        <v>18</v>
      </c>
      <c r="K50" s="74">
        <v>7800000</v>
      </c>
      <c r="L50" s="101" t="s">
        <v>341</v>
      </c>
      <c r="M50" s="101" t="s">
        <v>362</v>
      </c>
      <c r="N50" s="32" t="s">
        <v>35</v>
      </c>
      <c r="O50" s="75" t="s">
        <v>32</v>
      </c>
      <c r="P50" s="24" t="s">
        <v>227</v>
      </c>
      <c r="Q50" s="24" t="s">
        <v>227</v>
      </c>
    </row>
    <row r="51" spans="1:17" s="23" customFormat="1" ht="51.75" customHeight="1" x14ac:dyDescent="0.25">
      <c r="A51" s="87">
        <v>31</v>
      </c>
      <c r="B51" s="67" t="s">
        <v>334</v>
      </c>
      <c r="C51" s="67" t="s">
        <v>313</v>
      </c>
      <c r="D51" s="76" t="s">
        <v>291</v>
      </c>
      <c r="E51" s="108"/>
      <c r="F51" s="32">
        <f>IFERROR(VLOOKUP(G51,Лист2!$B$3:$C$8,2,FALSE),"-")</f>
        <v>876</v>
      </c>
      <c r="G51" s="32" t="s">
        <v>27</v>
      </c>
      <c r="H51" s="118">
        <v>1</v>
      </c>
      <c r="I51" s="35" t="s">
        <v>17</v>
      </c>
      <c r="J51" s="34" t="s">
        <v>18</v>
      </c>
      <c r="K51" s="74">
        <v>5058787.09</v>
      </c>
      <c r="L51" s="101" t="s">
        <v>340</v>
      </c>
      <c r="M51" s="101" t="s">
        <v>353</v>
      </c>
      <c r="N51" s="32" t="s">
        <v>35</v>
      </c>
      <c r="O51" s="75" t="s">
        <v>32</v>
      </c>
      <c r="P51" s="24" t="s">
        <v>227</v>
      </c>
      <c r="Q51" s="24" t="s">
        <v>227</v>
      </c>
    </row>
    <row r="52" spans="1:17" s="23" customFormat="1" ht="78.75" customHeight="1" x14ac:dyDescent="0.25">
      <c r="A52" s="87">
        <v>32</v>
      </c>
      <c r="B52" s="67" t="s">
        <v>330</v>
      </c>
      <c r="C52" s="67" t="s">
        <v>306</v>
      </c>
      <c r="D52" s="76" t="s">
        <v>292</v>
      </c>
      <c r="E52" s="108"/>
      <c r="F52" s="32">
        <f>IFERROR(VLOOKUP(G52,Лист2!$B$3:$C$8,2,FALSE),"-")</f>
        <v>876</v>
      </c>
      <c r="G52" s="32" t="s">
        <v>27</v>
      </c>
      <c r="H52" s="118">
        <v>1</v>
      </c>
      <c r="I52" s="35" t="s">
        <v>17</v>
      </c>
      <c r="J52" s="34" t="s">
        <v>18</v>
      </c>
      <c r="K52" s="74">
        <v>600000</v>
      </c>
      <c r="L52" s="101" t="s">
        <v>341</v>
      </c>
      <c r="M52" s="101" t="s">
        <v>343</v>
      </c>
      <c r="N52" s="32" t="s">
        <v>35</v>
      </c>
      <c r="O52" s="75" t="s">
        <v>32</v>
      </c>
      <c r="P52" s="24" t="s">
        <v>227</v>
      </c>
      <c r="Q52" s="24" t="s">
        <v>227</v>
      </c>
    </row>
    <row r="53" spans="1:17" s="23" customFormat="1" ht="51.75" customHeight="1" x14ac:dyDescent="0.25">
      <c r="A53" s="87">
        <v>33</v>
      </c>
      <c r="B53" s="67" t="s">
        <v>335</v>
      </c>
      <c r="C53" s="67" t="s">
        <v>314</v>
      </c>
      <c r="D53" s="76" t="s">
        <v>293</v>
      </c>
      <c r="E53" s="108"/>
      <c r="F53" s="32">
        <f>IFERROR(VLOOKUP(G53,Лист2!$B$3:$C$8,2,FALSE),"-")</f>
        <v>876</v>
      </c>
      <c r="G53" s="32" t="s">
        <v>27</v>
      </c>
      <c r="H53" s="118">
        <v>1</v>
      </c>
      <c r="I53" s="35" t="s">
        <v>17</v>
      </c>
      <c r="J53" s="34" t="s">
        <v>18</v>
      </c>
      <c r="K53" s="74">
        <v>261342.72</v>
      </c>
      <c r="L53" s="101" t="s">
        <v>349</v>
      </c>
      <c r="M53" s="101" t="s">
        <v>362</v>
      </c>
      <c r="N53" s="32" t="s">
        <v>35</v>
      </c>
      <c r="O53" s="75" t="s">
        <v>32</v>
      </c>
      <c r="P53" s="24" t="s">
        <v>227</v>
      </c>
      <c r="Q53" s="24" t="s">
        <v>227</v>
      </c>
    </row>
    <row r="54" spans="1:17" s="23" customFormat="1" ht="51.75" customHeight="1" x14ac:dyDescent="0.25">
      <c r="A54" s="87">
        <v>34</v>
      </c>
      <c r="B54" s="67" t="s">
        <v>336</v>
      </c>
      <c r="C54" s="67" t="s">
        <v>122</v>
      </c>
      <c r="D54" s="76" t="s">
        <v>294</v>
      </c>
      <c r="E54" s="108"/>
      <c r="F54" s="32">
        <f>IFERROR(VLOOKUP(G54,Лист2!$B$3:$C$8,2,FALSE),"-")</f>
        <v>796</v>
      </c>
      <c r="G54" s="32" t="s">
        <v>30</v>
      </c>
      <c r="H54" s="118">
        <v>7</v>
      </c>
      <c r="I54" s="35" t="s">
        <v>17</v>
      </c>
      <c r="J54" s="34" t="s">
        <v>18</v>
      </c>
      <c r="K54" s="74">
        <v>2156700</v>
      </c>
      <c r="L54" s="101" t="s">
        <v>341</v>
      </c>
      <c r="M54" s="101" t="s">
        <v>357</v>
      </c>
      <c r="N54" s="24" t="s">
        <v>456</v>
      </c>
      <c r="O54" s="75" t="s">
        <v>31</v>
      </c>
      <c r="P54" s="75" t="s">
        <v>31</v>
      </c>
      <c r="Q54" s="24" t="s">
        <v>227</v>
      </c>
    </row>
    <row r="55" spans="1:17" s="47" customFormat="1" ht="22.5" customHeight="1" x14ac:dyDescent="0.25">
      <c r="A55" s="39"/>
      <c r="B55" s="40"/>
      <c r="C55" s="40"/>
      <c r="D55" s="133" t="s">
        <v>229</v>
      </c>
      <c r="E55" s="115"/>
      <c r="F55" s="36"/>
      <c r="G55" s="36"/>
      <c r="H55" s="37"/>
      <c r="I55" s="42"/>
      <c r="J55" s="41"/>
      <c r="K55" s="43"/>
      <c r="L55" s="44"/>
      <c r="M55" s="44"/>
      <c r="N55" s="45"/>
      <c r="O55" s="46"/>
      <c r="P55" s="46"/>
      <c r="Q55" s="46"/>
    </row>
    <row r="56" spans="1:17" s="23" customFormat="1" ht="30" x14ac:dyDescent="0.25">
      <c r="A56" s="24">
        <v>37</v>
      </c>
      <c r="B56" s="32" t="str">
        <f t="shared" ref="B56:B80" si="0">LEFT(C56,6)</f>
        <v xml:space="preserve"> 14.13</v>
      </c>
      <c r="C56" s="1" t="s">
        <v>193</v>
      </c>
      <c r="D56" s="111" t="s">
        <v>364</v>
      </c>
      <c r="E56" s="110" t="s">
        <v>194</v>
      </c>
      <c r="F56" s="32">
        <f>IFERROR(VLOOKUP(G56,Лист2!$B$3:$C$8,2,FALSE),"-")</f>
        <v>796</v>
      </c>
      <c r="G56" s="32" t="s">
        <v>30</v>
      </c>
      <c r="H56" s="118" t="s">
        <v>166</v>
      </c>
      <c r="I56" s="35" t="s">
        <v>17</v>
      </c>
      <c r="J56" s="34" t="s">
        <v>18</v>
      </c>
      <c r="K56" s="71">
        <v>7400000</v>
      </c>
      <c r="L56" s="102">
        <v>46023</v>
      </c>
      <c r="M56" s="102">
        <v>46387</v>
      </c>
      <c r="N56" s="24" t="s">
        <v>456</v>
      </c>
      <c r="O56" s="32" t="s">
        <v>31</v>
      </c>
      <c r="P56" s="32" t="s">
        <v>31</v>
      </c>
      <c r="Q56" s="24" t="s">
        <v>227</v>
      </c>
    </row>
    <row r="57" spans="1:17" s="23" customFormat="1" ht="60" x14ac:dyDescent="0.25">
      <c r="A57" s="80">
        <v>40</v>
      </c>
      <c r="B57" s="32" t="str">
        <f t="shared" si="0"/>
        <v>18.12.</v>
      </c>
      <c r="C57" s="1" t="s">
        <v>211</v>
      </c>
      <c r="D57" s="111" t="s">
        <v>149</v>
      </c>
      <c r="E57" s="110" t="s">
        <v>150</v>
      </c>
      <c r="F57" s="32">
        <f>IFERROR(VLOOKUP(G57,Лист2!$B$3:$C$8,2,FALSE),"-")</f>
        <v>876</v>
      </c>
      <c r="G57" s="32" t="s">
        <v>27</v>
      </c>
      <c r="H57" s="118">
        <v>1</v>
      </c>
      <c r="I57" s="35" t="s">
        <v>17</v>
      </c>
      <c r="J57" s="34" t="s">
        <v>18</v>
      </c>
      <c r="K57" s="71">
        <v>721584</v>
      </c>
      <c r="L57" s="102">
        <v>46023</v>
      </c>
      <c r="M57" s="102">
        <v>46387</v>
      </c>
      <c r="N57" s="32" t="s">
        <v>35</v>
      </c>
      <c r="O57" s="32" t="s">
        <v>32</v>
      </c>
      <c r="P57" s="32" t="s">
        <v>32</v>
      </c>
      <c r="Q57" s="24" t="s">
        <v>227</v>
      </c>
    </row>
    <row r="58" spans="1:17" s="23" customFormat="1" ht="68.25" customHeight="1" x14ac:dyDescent="0.25">
      <c r="A58" s="80">
        <v>42</v>
      </c>
      <c r="B58" s="32" t="str">
        <f t="shared" si="0"/>
        <v>71.12.</v>
      </c>
      <c r="C58" s="1" t="s">
        <v>151</v>
      </c>
      <c r="D58" s="110" t="s">
        <v>152</v>
      </c>
      <c r="E58" s="110" t="s">
        <v>153</v>
      </c>
      <c r="F58" s="32">
        <f>IFERROR(VLOOKUP(G58,Лист2!$B$3:$C$8,2,FALSE),"-")</f>
        <v>876</v>
      </c>
      <c r="G58" s="32" t="s">
        <v>27</v>
      </c>
      <c r="H58" s="118">
        <v>1</v>
      </c>
      <c r="I58" s="35" t="s">
        <v>17</v>
      </c>
      <c r="J58" s="34" t="s">
        <v>18</v>
      </c>
      <c r="K58" s="71">
        <v>218303.58</v>
      </c>
      <c r="L58" s="102">
        <v>46023</v>
      </c>
      <c r="M58" s="102">
        <v>46387</v>
      </c>
      <c r="N58" s="32" t="s">
        <v>35</v>
      </c>
      <c r="O58" s="32" t="s">
        <v>32</v>
      </c>
      <c r="P58" s="32" t="s">
        <v>32</v>
      </c>
      <c r="Q58" s="24" t="s">
        <v>227</v>
      </c>
    </row>
    <row r="59" spans="1:17" s="23" customFormat="1" ht="51" customHeight="1" x14ac:dyDescent="0.25">
      <c r="A59" s="24">
        <v>44</v>
      </c>
      <c r="B59" s="32" t="str">
        <f t="shared" si="0"/>
        <v>27.11.</v>
      </c>
      <c r="C59" s="1" t="s">
        <v>133</v>
      </c>
      <c r="D59" s="110" t="s">
        <v>134</v>
      </c>
      <c r="E59" s="110" t="s">
        <v>58</v>
      </c>
      <c r="F59" s="32">
        <f>IFERROR(VLOOKUP(G59,Лист2!$B$3:$C$8,2,FALSE),"-")</f>
        <v>796</v>
      </c>
      <c r="G59" s="32" t="s">
        <v>30</v>
      </c>
      <c r="H59" s="118">
        <v>1</v>
      </c>
      <c r="I59" s="35" t="s">
        <v>17</v>
      </c>
      <c r="J59" s="34" t="s">
        <v>18</v>
      </c>
      <c r="K59" s="71">
        <v>120000</v>
      </c>
      <c r="L59" s="102">
        <v>46035</v>
      </c>
      <c r="M59" s="102">
        <v>46385</v>
      </c>
      <c r="N59" s="24" t="s">
        <v>258</v>
      </c>
      <c r="O59" s="32" t="s">
        <v>31</v>
      </c>
      <c r="P59" s="32" t="s">
        <v>31</v>
      </c>
      <c r="Q59" s="24" t="s">
        <v>227</v>
      </c>
    </row>
    <row r="60" spans="1:17" s="23" customFormat="1" ht="45" x14ac:dyDescent="0.25">
      <c r="A60" s="24">
        <v>45</v>
      </c>
      <c r="B60" s="32" t="str">
        <f t="shared" si="0"/>
        <v>75.00.</v>
      </c>
      <c r="C60" s="1" t="s">
        <v>220</v>
      </c>
      <c r="D60" s="110" t="s">
        <v>214</v>
      </c>
      <c r="E60" s="110" t="s">
        <v>58</v>
      </c>
      <c r="F60" s="32">
        <f>IFERROR(VLOOKUP(G60,Лист2!$B$3:$C$8,2,FALSE),"-")</f>
        <v>876</v>
      </c>
      <c r="G60" s="32" t="s">
        <v>27</v>
      </c>
      <c r="H60" s="118">
        <v>1</v>
      </c>
      <c r="I60" s="35" t="s">
        <v>17</v>
      </c>
      <c r="J60" s="34" t="s">
        <v>18</v>
      </c>
      <c r="K60" s="71">
        <v>120000</v>
      </c>
      <c r="L60" s="102">
        <v>46035</v>
      </c>
      <c r="M60" s="102">
        <v>46387</v>
      </c>
      <c r="N60" s="24" t="s">
        <v>219</v>
      </c>
      <c r="O60" s="32" t="s">
        <v>31</v>
      </c>
      <c r="P60" s="32" t="s">
        <v>227</v>
      </c>
      <c r="Q60" s="24" t="s">
        <v>227</v>
      </c>
    </row>
    <row r="61" spans="1:17" s="23" customFormat="1" ht="40.5" customHeight="1" x14ac:dyDescent="0.25">
      <c r="A61" s="80">
        <v>46</v>
      </c>
      <c r="B61" s="32" t="str">
        <f t="shared" si="0"/>
        <v>80.10.</v>
      </c>
      <c r="C61" s="1" t="s">
        <v>221</v>
      </c>
      <c r="D61" s="110" t="s">
        <v>195</v>
      </c>
      <c r="E61" s="110"/>
      <c r="F61" s="32">
        <f>IFERROR(VLOOKUP(G61,Лист2!$B$3:$C$8,2,FALSE),"-")</f>
        <v>876</v>
      </c>
      <c r="G61" s="32" t="s">
        <v>27</v>
      </c>
      <c r="H61" s="118">
        <v>1</v>
      </c>
      <c r="I61" s="35" t="s">
        <v>17</v>
      </c>
      <c r="J61" s="34" t="s">
        <v>18</v>
      </c>
      <c r="K61" s="71">
        <v>45330000</v>
      </c>
      <c r="L61" s="102">
        <v>46037</v>
      </c>
      <c r="M61" s="102">
        <v>46387</v>
      </c>
      <c r="N61" s="32" t="s">
        <v>35</v>
      </c>
      <c r="O61" s="32" t="s">
        <v>32</v>
      </c>
      <c r="P61" s="32" t="s">
        <v>32</v>
      </c>
      <c r="Q61" s="24" t="s">
        <v>227</v>
      </c>
    </row>
    <row r="62" spans="1:17" s="23" customFormat="1" ht="52.5" customHeight="1" x14ac:dyDescent="0.25">
      <c r="A62" s="145">
        <v>151</v>
      </c>
      <c r="B62" s="123" t="str">
        <f t="shared" si="0"/>
        <v>74.90.</v>
      </c>
      <c r="C62" s="77" t="s">
        <v>392</v>
      </c>
      <c r="D62" s="110" t="s">
        <v>387</v>
      </c>
      <c r="E62" s="110" t="s">
        <v>74</v>
      </c>
      <c r="F62" s="32">
        <f>IFERROR(VLOOKUP(G62,Лист2!$B$3:$C$8,2,FALSE),"-")</f>
        <v>876</v>
      </c>
      <c r="G62" s="32" t="s">
        <v>27</v>
      </c>
      <c r="H62" s="118">
        <v>1</v>
      </c>
      <c r="I62" s="35" t="s">
        <v>17</v>
      </c>
      <c r="J62" s="34" t="s">
        <v>18</v>
      </c>
      <c r="K62" s="71">
        <v>1278266.67</v>
      </c>
      <c r="L62" s="102">
        <v>46043</v>
      </c>
      <c r="M62" s="102">
        <v>46357</v>
      </c>
      <c r="N62" s="32" t="s">
        <v>35</v>
      </c>
      <c r="O62" s="32" t="s">
        <v>32</v>
      </c>
      <c r="P62" s="32" t="s">
        <v>32</v>
      </c>
      <c r="Q62" s="24" t="s">
        <v>227</v>
      </c>
    </row>
    <row r="63" spans="1:17" s="23" customFormat="1" ht="111.75" customHeight="1" x14ac:dyDescent="0.25">
      <c r="A63" s="145">
        <v>152</v>
      </c>
      <c r="B63" s="123" t="s">
        <v>316</v>
      </c>
      <c r="C63" s="77" t="s">
        <v>296</v>
      </c>
      <c r="D63" s="110" t="s">
        <v>388</v>
      </c>
      <c r="E63" s="110" t="s">
        <v>74</v>
      </c>
      <c r="F63" s="32">
        <f>IFERROR(VLOOKUP(G63,Лист2!$B$3:$C$8,2,FALSE),"-")</f>
        <v>876</v>
      </c>
      <c r="G63" s="32" t="s">
        <v>27</v>
      </c>
      <c r="H63" s="118">
        <v>1</v>
      </c>
      <c r="I63" s="35" t="s">
        <v>17</v>
      </c>
      <c r="J63" s="34" t="s">
        <v>18</v>
      </c>
      <c r="K63" s="71">
        <v>15876000</v>
      </c>
      <c r="L63" s="102">
        <v>46043</v>
      </c>
      <c r="M63" s="102">
        <v>47100</v>
      </c>
      <c r="N63" s="32" t="s">
        <v>35</v>
      </c>
      <c r="O63" s="32" t="s">
        <v>32</v>
      </c>
      <c r="P63" s="32" t="s">
        <v>32</v>
      </c>
      <c r="Q63" s="24" t="s">
        <v>227</v>
      </c>
    </row>
    <row r="64" spans="1:17" s="23" customFormat="1" ht="69.75" customHeight="1" x14ac:dyDescent="0.25">
      <c r="A64" s="145">
        <v>153</v>
      </c>
      <c r="B64" s="123" t="s">
        <v>391</v>
      </c>
      <c r="C64" s="77" t="s">
        <v>390</v>
      </c>
      <c r="D64" s="110" t="s">
        <v>389</v>
      </c>
      <c r="E64" s="110" t="s">
        <v>74</v>
      </c>
      <c r="F64" s="32">
        <f>IFERROR(VLOOKUP(G64,Лист2!$B$3:$C$8,2,FALSE),"-")</f>
        <v>876</v>
      </c>
      <c r="G64" s="32" t="s">
        <v>27</v>
      </c>
      <c r="H64" s="118">
        <v>1</v>
      </c>
      <c r="I64" s="35" t="s">
        <v>17</v>
      </c>
      <c r="J64" s="34" t="s">
        <v>18</v>
      </c>
      <c r="K64" s="71">
        <v>980046.39</v>
      </c>
      <c r="L64" s="102">
        <v>46043</v>
      </c>
      <c r="M64" s="102">
        <v>46204</v>
      </c>
      <c r="N64" s="32" t="s">
        <v>35</v>
      </c>
      <c r="O64" s="32" t="s">
        <v>32</v>
      </c>
      <c r="P64" s="32" t="s">
        <v>32</v>
      </c>
      <c r="Q64" s="24" t="s">
        <v>227</v>
      </c>
    </row>
    <row r="65" spans="1:17" s="23" customFormat="1" ht="42" customHeight="1" x14ac:dyDescent="0.25">
      <c r="A65" s="128">
        <v>154</v>
      </c>
      <c r="B65" s="124" t="s">
        <v>393</v>
      </c>
      <c r="C65" s="79" t="s">
        <v>394</v>
      </c>
      <c r="D65" s="112" t="s">
        <v>395</v>
      </c>
      <c r="E65" s="61" t="s">
        <v>396</v>
      </c>
      <c r="F65" s="32">
        <f>IFERROR(VLOOKUP(G65,Лист2!$B$3:$C$8,2,FALSE),"-")</f>
        <v>876</v>
      </c>
      <c r="G65" s="32" t="s">
        <v>27</v>
      </c>
      <c r="H65" s="118">
        <v>1</v>
      </c>
      <c r="I65" s="35" t="s">
        <v>17</v>
      </c>
      <c r="J65" s="34" t="s">
        <v>18</v>
      </c>
      <c r="K65" s="71">
        <v>465052</v>
      </c>
      <c r="L65" s="102">
        <v>46041</v>
      </c>
      <c r="M65" s="102">
        <v>46081</v>
      </c>
      <c r="N65" s="24" t="s">
        <v>456</v>
      </c>
      <c r="O65" s="32" t="s">
        <v>31</v>
      </c>
      <c r="P65" s="32" t="s">
        <v>31</v>
      </c>
      <c r="Q65" s="24" t="s">
        <v>227</v>
      </c>
    </row>
    <row r="66" spans="1:17" s="23" customFormat="1" ht="90" customHeight="1" x14ac:dyDescent="0.25">
      <c r="A66" s="136">
        <v>155</v>
      </c>
      <c r="B66" s="24" t="s">
        <v>400</v>
      </c>
      <c r="C66" s="81" t="s">
        <v>401</v>
      </c>
      <c r="D66" s="111" t="s">
        <v>402</v>
      </c>
      <c r="E66" s="110" t="s">
        <v>403</v>
      </c>
      <c r="F66" s="32">
        <f>IFERROR(VLOOKUP(G66,Лист2!$B$3:$C$8,2,FALSE),"-")</f>
        <v>876</v>
      </c>
      <c r="G66" s="32" t="s">
        <v>27</v>
      </c>
      <c r="H66" s="118">
        <v>1</v>
      </c>
      <c r="I66" s="35" t="s">
        <v>17</v>
      </c>
      <c r="J66" s="34" t="s">
        <v>18</v>
      </c>
      <c r="K66" s="71">
        <v>4440000</v>
      </c>
      <c r="L66" s="102">
        <v>46043</v>
      </c>
      <c r="M66" s="102">
        <v>46387</v>
      </c>
      <c r="N66" s="32" t="s">
        <v>35</v>
      </c>
      <c r="O66" s="32" t="s">
        <v>32</v>
      </c>
      <c r="P66" s="32" t="s">
        <v>32</v>
      </c>
      <c r="Q66" s="24" t="s">
        <v>227</v>
      </c>
    </row>
    <row r="67" spans="1:17" s="23" customFormat="1" ht="90" customHeight="1" x14ac:dyDescent="0.25">
      <c r="A67" s="136">
        <v>156</v>
      </c>
      <c r="B67" s="82" t="s">
        <v>405</v>
      </c>
      <c r="C67" s="82" t="s">
        <v>406</v>
      </c>
      <c r="D67" s="111" t="s">
        <v>404</v>
      </c>
      <c r="E67" s="110" t="s">
        <v>396</v>
      </c>
      <c r="F67" s="32">
        <f>IFERROR(VLOOKUP(G67,Лист2!$B$3:$C$8,2,FALSE),"-")</f>
        <v>876</v>
      </c>
      <c r="G67" s="32" t="s">
        <v>27</v>
      </c>
      <c r="H67" s="118">
        <v>1</v>
      </c>
      <c r="I67" s="35" t="s">
        <v>17</v>
      </c>
      <c r="J67" s="34" t="s">
        <v>18</v>
      </c>
      <c r="K67" s="71">
        <v>211945</v>
      </c>
      <c r="L67" s="102">
        <v>46043</v>
      </c>
      <c r="M67" s="102">
        <v>46387</v>
      </c>
      <c r="N67" s="32" t="s">
        <v>35</v>
      </c>
      <c r="O67" s="32" t="s">
        <v>32</v>
      </c>
      <c r="P67" s="32" t="s">
        <v>32</v>
      </c>
      <c r="Q67" s="24" t="s">
        <v>227</v>
      </c>
    </row>
    <row r="68" spans="1:17" s="23" customFormat="1" ht="120.75" customHeight="1" x14ac:dyDescent="0.25">
      <c r="A68" s="128">
        <v>157</v>
      </c>
      <c r="B68" s="124" t="s">
        <v>399</v>
      </c>
      <c r="C68" s="79" t="s">
        <v>398</v>
      </c>
      <c r="D68" s="112" t="s">
        <v>397</v>
      </c>
      <c r="E68" s="61"/>
      <c r="F68" s="32">
        <f>IFERROR(VLOOKUP(G68,Лист2!$B$3:$C$8,2,FALSE),"-")</f>
        <v>876</v>
      </c>
      <c r="G68" s="32" t="s">
        <v>27</v>
      </c>
      <c r="H68" s="118">
        <v>1</v>
      </c>
      <c r="I68" s="35" t="s">
        <v>17</v>
      </c>
      <c r="J68" s="34" t="s">
        <v>18</v>
      </c>
      <c r="K68" s="71">
        <v>3000000</v>
      </c>
      <c r="L68" s="102">
        <v>46043</v>
      </c>
      <c r="M68" s="102">
        <v>46082</v>
      </c>
      <c r="N68" s="24" t="s">
        <v>456</v>
      </c>
      <c r="O68" s="32" t="s">
        <v>31</v>
      </c>
      <c r="P68" s="32" t="s">
        <v>31</v>
      </c>
      <c r="Q68" s="24" t="s">
        <v>227</v>
      </c>
    </row>
    <row r="69" spans="1:17" s="47" customFormat="1" ht="25.5" customHeight="1" x14ac:dyDescent="0.25">
      <c r="A69" s="39"/>
      <c r="B69" s="48"/>
      <c r="C69" s="48"/>
      <c r="D69" s="133" t="s">
        <v>230</v>
      </c>
      <c r="E69" s="115"/>
      <c r="F69" s="36"/>
      <c r="G69" s="36"/>
      <c r="H69" s="37"/>
      <c r="I69" s="42"/>
      <c r="J69" s="41"/>
      <c r="K69" s="43"/>
      <c r="L69" s="44"/>
      <c r="M69" s="44"/>
      <c r="N69" s="45"/>
      <c r="O69" s="46"/>
      <c r="P69" s="46"/>
      <c r="Q69" s="46"/>
    </row>
    <row r="70" spans="1:17" s="23" customFormat="1" ht="90" x14ac:dyDescent="0.25">
      <c r="A70" s="80">
        <v>48</v>
      </c>
      <c r="B70" s="32" t="str">
        <f t="shared" si="0"/>
        <v>71.20.</v>
      </c>
      <c r="C70" s="1" t="s">
        <v>159</v>
      </c>
      <c r="D70" s="110" t="s">
        <v>197</v>
      </c>
      <c r="E70" s="111" t="s">
        <v>160</v>
      </c>
      <c r="F70" s="85">
        <f>IFERROR(VLOOKUP(G70,Лист2!$B$3:$C$8,2,FALSE),"-")</f>
        <v>876</v>
      </c>
      <c r="G70" s="85" t="s">
        <v>27</v>
      </c>
      <c r="H70" s="98">
        <v>1</v>
      </c>
      <c r="I70" s="86" t="s">
        <v>17</v>
      </c>
      <c r="J70" s="84" t="s">
        <v>18</v>
      </c>
      <c r="K70" s="83">
        <v>1630000</v>
      </c>
      <c r="L70" s="103">
        <v>46054</v>
      </c>
      <c r="M70" s="103">
        <v>46172</v>
      </c>
      <c r="N70" s="32" t="s">
        <v>35</v>
      </c>
      <c r="O70" s="32" t="s">
        <v>32</v>
      </c>
      <c r="P70" s="32" t="s">
        <v>32</v>
      </c>
      <c r="Q70" s="24" t="s">
        <v>227</v>
      </c>
    </row>
    <row r="71" spans="1:17" s="23" customFormat="1" ht="150" x14ac:dyDescent="0.25">
      <c r="A71" s="80">
        <v>50</v>
      </c>
      <c r="B71" s="32" t="str">
        <f t="shared" si="0"/>
        <v>86.90.</v>
      </c>
      <c r="C71" s="1" t="s">
        <v>136</v>
      </c>
      <c r="D71" s="111" t="s">
        <v>421</v>
      </c>
      <c r="E71" s="111" t="s">
        <v>137</v>
      </c>
      <c r="F71" s="85">
        <f>IFERROR(VLOOKUP(G71,Лист2!$B$3:$C$8,2,FALSE),"-")</f>
        <v>876</v>
      </c>
      <c r="G71" s="85" t="s">
        <v>27</v>
      </c>
      <c r="H71" s="98">
        <v>1</v>
      </c>
      <c r="I71" s="86" t="s">
        <v>17</v>
      </c>
      <c r="J71" s="84" t="s">
        <v>18</v>
      </c>
      <c r="K71" s="83">
        <v>2000000</v>
      </c>
      <c r="L71" s="103">
        <v>46054</v>
      </c>
      <c r="M71" s="103">
        <v>46752</v>
      </c>
      <c r="N71" s="78" t="s">
        <v>219</v>
      </c>
      <c r="O71" s="85" t="s">
        <v>31</v>
      </c>
      <c r="P71" s="85" t="s">
        <v>32</v>
      </c>
      <c r="Q71" s="24" t="s">
        <v>227</v>
      </c>
    </row>
    <row r="72" spans="1:17" s="23" customFormat="1" ht="45" x14ac:dyDescent="0.25">
      <c r="A72" s="80">
        <v>51</v>
      </c>
      <c r="B72" s="32" t="str">
        <f t="shared" si="0"/>
        <v>22.11.</v>
      </c>
      <c r="C72" s="1" t="s">
        <v>64</v>
      </c>
      <c r="D72" s="111" t="s">
        <v>414</v>
      </c>
      <c r="E72" s="111" t="s">
        <v>70</v>
      </c>
      <c r="F72" s="85">
        <f>IFERROR(VLOOKUP(G72,Лист2!$B$3:$C$8,2,FALSE),"-")</f>
        <v>796</v>
      </c>
      <c r="G72" s="85" t="s">
        <v>30</v>
      </c>
      <c r="H72" s="98">
        <v>72</v>
      </c>
      <c r="I72" s="86" t="s">
        <v>17</v>
      </c>
      <c r="J72" s="84" t="s">
        <v>18</v>
      </c>
      <c r="K72" s="83">
        <v>1200780.3400000001</v>
      </c>
      <c r="L72" s="103">
        <v>46054</v>
      </c>
      <c r="M72" s="103">
        <v>46172</v>
      </c>
      <c r="N72" s="57" t="s">
        <v>255</v>
      </c>
      <c r="O72" s="85" t="s">
        <v>31</v>
      </c>
      <c r="P72" s="85" t="s">
        <v>32</v>
      </c>
      <c r="Q72" s="24" t="s">
        <v>227</v>
      </c>
    </row>
    <row r="73" spans="1:17" s="23" customFormat="1" ht="60" x14ac:dyDescent="0.25">
      <c r="A73" s="80">
        <v>52</v>
      </c>
      <c r="B73" s="85" t="s">
        <v>408</v>
      </c>
      <c r="C73" s="81" t="s">
        <v>407</v>
      </c>
      <c r="D73" s="111" t="s">
        <v>409</v>
      </c>
      <c r="E73" s="111" t="s">
        <v>148</v>
      </c>
      <c r="F73" s="85">
        <f>IFERROR(VLOOKUP(G73,Лист2!$B$3:$C$8,2,FALSE),"-")</f>
        <v>796</v>
      </c>
      <c r="G73" s="85" t="s">
        <v>30</v>
      </c>
      <c r="H73" s="98">
        <v>1480645</v>
      </c>
      <c r="I73" s="86" t="s">
        <v>17</v>
      </c>
      <c r="J73" s="84" t="s">
        <v>18</v>
      </c>
      <c r="K73" s="83">
        <v>918000</v>
      </c>
      <c r="L73" s="103">
        <v>46054</v>
      </c>
      <c r="M73" s="103">
        <v>46143</v>
      </c>
      <c r="N73" s="85" t="s">
        <v>219</v>
      </c>
      <c r="O73" s="85" t="s">
        <v>31</v>
      </c>
      <c r="P73" s="85" t="s">
        <v>32</v>
      </c>
      <c r="Q73" s="24" t="s">
        <v>227</v>
      </c>
    </row>
    <row r="74" spans="1:17" s="23" customFormat="1" ht="30" x14ac:dyDescent="0.25">
      <c r="A74" s="80">
        <v>53</v>
      </c>
      <c r="B74" s="32" t="str">
        <f t="shared" si="0"/>
        <v>26.20.</v>
      </c>
      <c r="C74" s="1" t="s">
        <v>172</v>
      </c>
      <c r="D74" s="111" t="s">
        <v>411</v>
      </c>
      <c r="E74" s="111"/>
      <c r="F74" s="85">
        <f>IFERROR(VLOOKUP(G74,Лист2!$B$3:$C$8,2,FALSE),"-")</f>
        <v>796</v>
      </c>
      <c r="G74" s="85" t="s">
        <v>30</v>
      </c>
      <c r="H74" s="98">
        <v>20</v>
      </c>
      <c r="I74" s="86" t="s">
        <v>17</v>
      </c>
      <c r="J74" s="84" t="s">
        <v>18</v>
      </c>
      <c r="K74" s="83">
        <v>698049</v>
      </c>
      <c r="L74" s="102">
        <v>46054</v>
      </c>
      <c r="M74" s="102">
        <v>46145</v>
      </c>
      <c r="N74" s="57" t="s">
        <v>255</v>
      </c>
      <c r="O74" s="32" t="s">
        <v>31</v>
      </c>
      <c r="P74" s="32" t="s">
        <v>31</v>
      </c>
      <c r="Q74" s="24" t="s">
        <v>227</v>
      </c>
    </row>
    <row r="75" spans="1:17" s="23" customFormat="1" ht="30" x14ac:dyDescent="0.25">
      <c r="A75" s="24">
        <v>54</v>
      </c>
      <c r="B75" s="32" t="str">
        <f t="shared" si="0"/>
        <v>27.40.</v>
      </c>
      <c r="C75" s="1" t="s">
        <v>206</v>
      </c>
      <c r="D75" s="111" t="s">
        <v>262</v>
      </c>
      <c r="E75" s="111" t="s">
        <v>263</v>
      </c>
      <c r="F75" s="85">
        <f>IFERROR(VLOOKUP(G75,Лист2!$B$3:$C$8,2,FALSE),"-")</f>
        <v>796</v>
      </c>
      <c r="G75" s="85" t="s">
        <v>30</v>
      </c>
      <c r="H75" s="98" t="s">
        <v>166</v>
      </c>
      <c r="I75" s="86" t="s">
        <v>17</v>
      </c>
      <c r="J75" s="84" t="s">
        <v>18</v>
      </c>
      <c r="K75" s="83">
        <v>700000</v>
      </c>
      <c r="L75" s="102">
        <v>46054</v>
      </c>
      <c r="M75" s="102">
        <v>46143</v>
      </c>
      <c r="N75" s="57" t="s">
        <v>255</v>
      </c>
      <c r="O75" s="32" t="s">
        <v>31</v>
      </c>
      <c r="P75" s="32" t="s">
        <v>31</v>
      </c>
      <c r="Q75" s="24" t="s">
        <v>227</v>
      </c>
    </row>
    <row r="76" spans="1:17" s="23" customFormat="1" ht="30" x14ac:dyDescent="0.25">
      <c r="A76" s="24">
        <v>56</v>
      </c>
      <c r="B76" s="32" t="str">
        <f t="shared" si="0"/>
        <v>28.29.</v>
      </c>
      <c r="C76" s="1" t="s">
        <v>207</v>
      </c>
      <c r="D76" s="110" t="s">
        <v>196</v>
      </c>
      <c r="E76" s="110"/>
      <c r="F76" s="32">
        <f>IFERROR(VLOOKUP(G76,Лист2!$B$3:$C$8,2,FALSE),"-")</f>
        <v>876</v>
      </c>
      <c r="G76" s="32" t="s">
        <v>27</v>
      </c>
      <c r="H76" s="118" t="s">
        <v>166</v>
      </c>
      <c r="I76" s="35" t="s">
        <v>17</v>
      </c>
      <c r="J76" s="34" t="s">
        <v>18</v>
      </c>
      <c r="K76" s="71">
        <v>350000</v>
      </c>
      <c r="L76" s="102">
        <v>46054</v>
      </c>
      <c r="M76" s="102">
        <v>46143</v>
      </c>
      <c r="N76" s="24" t="s">
        <v>456</v>
      </c>
      <c r="O76" s="32" t="s">
        <v>31</v>
      </c>
      <c r="P76" s="32" t="s">
        <v>31</v>
      </c>
      <c r="Q76" s="24" t="s">
        <v>227</v>
      </c>
    </row>
    <row r="77" spans="1:17" s="23" customFormat="1" ht="60" x14ac:dyDescent="0.25">
      <c r="A77" s="24">
        <v>57</v>
      </c>
      <c r="B77" s="32" t="str">
        <f t="shared" si="0"/>
        <v>33.13.</v>
      </c>
      <c r="C77" s="1" t="s">
        <v>223</v>
      </c>
      <c r="D77" s="110" t="s">
        <v>264</v>
      </c>
      <c r="E77" s="110" t="s">
        <v>146</v>
      </c>
      <c r="F77" s="32">
        <f>IFERROR(VLOOKUP(G77,Лист2!$B$3:$C$8,2,FALSE),"-")</f>
        <v>876</v>
      </c>
      <c r="G77" s="32" t="s">
        <v>27</v>
      </c>
      <c r="H77" s="118">
        <v>1</v>
      </c>
      <c r="I77" s="35" t="s">
        <v>17</v>
      </c>
      <c r="J77" s="34" t="s">
        <v>18</v>
      </c>
      <c r="K77" s="71">
        <v>250000</v>
      </c>
      <c r="L77" s="102">
        <v>46054</v>
      </c>
      <c r="M77" s="102">
        <v>46143</v>
      </c>
      <c r="N77" s="24" t="s">
        <v>456</v>
      </c>
      <c r="O77" s="32" t="s">
        <v>31</v>
      </c>
      <c r="P77" s="32" t="s">
        <v>31</v>
      </c>
      <c r="Q77" s="24" t="s">
        <v>227</v>
      </c>
    </row>
    <row r="78" spans="1:17" s="23" customFormat="1" ht="60" x14ac:dyDescent="0.25">
      <c r="A78" s="24">
        <v>58</v>
      </c>
      <c r="B78" s="32" t="str">
        <f t="shared" si="0"/>
        <v>71.12.</v>
      </c>
      <c r="C78" s="1" t="s">
        <v>126</v>
      </c>
      <c r="D78" s="110" t="s">
        <v>127</v>
      </c>
      <c r="E78" s="110" t="s">
        <v>90</v>
      </c>
      <c r="F78" s="32">
        <f>IFERROR(VLOOKUP(G78,Лист2!$B$3:$C$8,2,FALSE),"-")</f>
        <v>876</v>
      </c>
      <c r="G78" s="32" t="s">
        <v>27</v>
      </c>
      <c r="H78" s="118">
        <v>1</v>
      </c>
      <c r="I78" s="35" t="s">
        <v>17</v>
      </c>
      <c r="J78" s="34" t="s">
        <v>18</v>
      </c>
      <c r="K78" s="71">
        <v>600000000</v>
      </c>
      <c r="L78" s="102">
        <v>46081</v>
      </c>
      <c r="M78" s="102">
        <v>46381</v>
      </c>
      <c r="N78" s="32" t="s">
        <v>261</v>
      </c>
      <c r="O78" s="32" t="s">
        <v>31</v>
      </c>
      <c r="P78" s="32" t="s">
        <v>31</v>
      </c>
      <c r="Q78" s="24" t="s">
        <v>227</v>
      </c>
    </row>
    <row r="79" spans="1:17" s="23" customFormat="1" ht="56.25" customHeight="1" x14ac:dyDescent="0.25">
      <c r="A79" s="80">
        <v>59</v>
      </c>
      <c r="B79" s="24" t="s">
        <v>365</v>
      </c>
      <c r="C79" s="1" t="s">
        <v>366</v>
      </c>
      <c r="D79" s="110" t="s">
        <v>51</v>
      </c>
      <c r="E79" s="110" t="s">
        <v>58</v>
      </c>
      <c r="F79" s="32">
        <f>IFERROR(VLOOKUP(G79,Лист2!$B$3:$C$8,2,FALSE),"-")</f>
        <v>876</v>
      </c>
      <c r="G79" s="32" t="s">
        <v>27</v>
      </c>
      <c r="H79" s="118">
        <v>1</v>
      </c>
      <c r="I79" s="35" t="s">
        <v>17</v>
      </c>
      <c r="J79" s="34" t="s">
        <v>18</v>
      </c>
      <c r="K79" s="71">
        <v>102000000</v>
      </c>
      <c r="L79" s="102">
        <v>46081</v>
      </c>
      <c r="M79" s="102">
        <v>46151</v>
      </c>
      <c r="N79" s="32" t="s">
        <v>261</v>
      </c>
      <c r="O79" s="32" t="s">
        <v>31</v>
      </c>
      <c r="P79" s="32" t="s">
        <v>31</v>
      </c>
      <c r="Q79" s="24" t="s">
        <v>227</v>
      </c>
    </row>
    <row r="80" spans="1:17" s="23" customFormat="1" ht="37.5" customHeight="1" x14ac:dyDescent="0.25">
      <c r="A80" s="80">
        <v>63</v>
      </c>
      <c r="B80" s="32" t="str">
        <f t="shared" si="0"/>
        <v>08.12.</v>
      </c>
      <c r="C80" s="1" t="s">
        <v>104</v>
      </c>
      <c r="D80" s="110" t="s">
        <v>367</v>
      </c>
      <c r="E80" s="110" t="s">
        <v>106</v>
      </c>
      <c r="F80" s="32">
        <f>IFERROR(VLOOKUP(G80,Лист2!$B$3:$C$8,2,FALSE),"-")</f>
        <v>113</v>
      </c>
      <c r="G80" s="32" t="s">
        <v>26</v>
      </c>
      <c r="H80" s="118">
        <v>752</v>
      </c>
      <c r="I80" s="35" t="s">
        <v>17</v>
      </c>
      <c r="J80" s="34" t="s">
        <v>18</v>
      </c>
      <c r="K80" s="71">
        <v>900000</v>
      </c>
      <c r="L80" s="102">
        <v>46081</v>
      </c>
      <c r="M80" s="102">
        <v>46381</v>
      </c>
      <c r="N80" s="57" t="s">
        <v>255</v>
      </c>
      <c r="O80" s="32" t="s">
        <v>31</v>
      </c>
      <c r="P80" s="32" t="s">
        <v>31</v>
      </c>
      <c r="Q80" s="24" t="s">
        <v>227</v>
      </c>
    </row>
    <row r="81" spans="1:17" s="23" customFormat="1" ht="30" x14ac:dyDescent="0.25">
      <c r="A81" s="80">
        <v>65</v>
      </c>
      <c r="B81" s="32" t="str">
        <f t="shared" ref="B81:B118" si="1">LEFT(C81,6)</f>
        <v>08.12.</v>
      </c>
      <c r="C81" s="1" t="s">
        <v>104</v>
      </c>
      <c r="D81" s="110" t="s">
        <v>105</v>
      </c>
      <c r="E81" s="110" t="s">
        <v>106</v>
      </c>
      <c r="F81" s="32">
        <f>IFERROR(VLOOKUP(G81,Лист2!$B$3:$C$8,2,FALSE),"-")</f>
        <v>113</v>
      </c>
      <c r="G81" s="32" t="s">
        <v>26</v>
      </c>
      <c r="H81" s="118">
        <v>1200</v>
      </c>
      <c r="I81" s="35" t="s">
        <v>17</v>
      </c>
      <c r="J81" s="34" t="s">
        <v>18</v>
      </c>
      <c r="K81" s="71">
        <v>600000</v>
      </c>
      <c r="L81" s="102">
        <v>46081</v>
      </c>
      <c r="M81" s="102">
        <v>46381</v>
      </c>
      <c r="N81" s="57" t="s">
        <v>255</v>
      </c>
      <c r="O81" s="32" t="s">
        <v>31</v>
      </c>
      <c r="P81" s="32" t="s">
        <v>31</v>
      </c>
      <c r="Q81" s="24" t="s">
        <v>227</v>
      </c>
    </row>
    <row r="82" spans="1:17" s="23" customFormat="1" ht="60" x14ac:dyDescent="0.25">
      <c r="A82" s="80">
        <v>67</v>
      </c>
      <c r="B82" s="32" t="s">
        <v>428</v>
      </c>
      <c r="C82" s="1" t="s">
        <v>427</v>
      </c>
      <c r="D82" s="111" t="s">
        <v>426</v>
      </c>
      <c r="E82" s="111" t="s">
        <v>94</v>
      </c>
      <c r="F82" s="32">
        <f>IFERROR(VLOOKUP(G82,Лист2!$B$3:$C$8,2,FALSE),"-")</f>
        <v>796</v>
      </c>
      <c r="G82" s="32" t="s">
        <v>30</v>
      </c>
      <c r="H82" s="118">
        <v>60</v>
      </c>
      <c r="I82" s="86" t="s">
        <v>17</v>
      </c>
      <c r="J82" s="84" t="s">
        <v>18</v>
      </c>
      <c r="K82" s="83">
        <v>371446</v>
      </c>
      <c r="L82" s="103">
        <v>46081</v>
      </c>
      <c r="M82" s="102">
        <v>46171</v>
      </c>
      <c r="N82" s="24" t="s">
        <v>456</v>
      </c>
      <c r="O82" s="32" t="s">
        <v>31</v>
      </c>
      <c r="P82" s="32" t="s">
        <v>31</v>
      </c>
      <c r="Q82" s="24" t="s">
        <v>227</v>
      </c>
    </row>
    <row r="83" spans="1:17" s="23" customFormat="1" ht="51" customHeight="1" x14ac:dyDescent="0.25">
      <c r="A83" s="80">
        <v>41</v>
      </c>
      <c r="B83" s="32" t="str">
        <f>LEFT(C83,6)</f>
        <v>71.12.</v>
      </c>
      <c r="C83" s="1" t="s">
        <v>68</v>
      </c>
      <c r="D83" s="110" t="s">
        <v>410</v>
      </c>
      <c r="E83" s="110" t="s">
        <v>74</v>
      </c>
      <c r="F83" s="32">
        <f>IFERROR(VLOOKUP(G83,Лист2!$B$3:$C$8,2,FALSE),"-")</f>
        <v>876</v>
      </c>
      <c r="G83" s="32" t="s">
        <v>27</v>
      </c>
      <c r="H83" s="118">
        <v>1</v>
      </c>
      <c r="I83" s="35" t="s">
        <v>17</v>
      </c>
      <c r="J83" s="84" t="s">
        <v>18</v>
      </c>
      <c r="K83" s="83">
        <v>331523.20000000001</v>
      </c>
      <c r="L83" s="103">
        <v>46058</v>
      </c>
      <c r="M83" s="103">
        <v>46387</v>
      </c>
      <c r="N83" s="78" t="s">
        <v>219</v>
      </c>
      <c r="O83" s="32" t="s">
        <v>31</v>
      </c>
      <c r="P83" s="32" t="s">
        <v>227</v>
      </c>
      <c r="Q83" s="24" t="s">
        <v>227</v>
      </c>
    </row>
    <row r="84" spans="1:17" s="23" customFormat="1" ht="107.25" customHeight="1" x14ac:dyDescent="0.25">
      <c r="A84" s="80">
        <v>35</v>
      </c>
      <c r="B84" s="32" t="s">
        <v>363</v>
      </c>
      <c r="C84" s="1" t="s">
        <v>135</v>
      </c>
      <c r="D84" s="111" t="s">
        <v>412</v>
      </c>
      <c r="E84" s="111" t="s">
        <v>90</v>
      </c>
      <c r="F84" s="85">
        <f>IFERROR(VLOOKUP(G84,Лист2!$B$3:$C$8,2,FALSE),"-")</f>
        <v>876</v>
      </c>
      <c r="G84" s="85" t="s">
        <v>27</v>
      </c>
      <c r="H84" s="98">
        <v>1</v>
      </c>
      <c r="I84" s="86" t="s">
        <v>17</v>
      </c>
      <c r="J84" s="84" t="s">
        <v>18</v>
      </c>
      <c r="K84" s="83">
        <v>1441332.8</v>
      </c>
      <c r="L84" s="103">
        <v>46069</v>
      </c>
      <c r="M84" s="103">
        <v>46387</v>
      </c>
      <c r="N84" s="85" t="s">
        <v>218</v>
      </c>
      <c r="O84" s="85" t="s">
        <v>31</v>
      </c>
      <c r="P84" s="85" t="s">
        <v>32</v>
      </c>
      <c r="Q84" s="24" t="s">
        <v>227</v>
      </c>
    </row>
    <row r="85" spans="1:17" s="23" customFormat="1" ht="52.5" customHeight="1" x14ac:dyDescent="0.25">
      <c r="A85" s="80">
        <v>38</v>
      </c>
      <c r="B85" s="32" t="str">
        <f>LEFT(C85,6)</f>
        <v>20.59.</v>
      </c>
      <c r="C85" s="1" t="s">
        <v>77</v>
      </c>
      <c r="D85" s="111" t="s">
        <v>83</v>
      </c>
      <c r="E85" s="111" t="s">
        <v>106</v>
      </c>
      <c r="F85" s="85" t="str">
        <f>IFERROR(VLOOKUP(G85,Лист2!$B$3:$C$8,2,FALSE),"-")</f>
        <v>166</v>
      </c>
      <c r="G85" s="85" t="s">
        <v>25</v>
      </c>
      <c r="H85" s="98">
        <v>7000</v>
      </c>
      <c r="I85" s="86" t="s">
        <v>17</v>
      </c>
      <c r="J85" s="84" t="s">
        <v>18</v>
      </c>
      <c r="K85" s="83">
        <v>1698866.26</v>
      </c>
      <c r="L85" s="103">
        <v>46071</v>
      </c>
      <c r="M85" s="103">
        <v>46172</v>
      </c>
      <c r="N85" s="78" t="s">
        <v>255</v>
      </c>
      <c r="O85" s="85" t="s">
        <v>31</v>
      </c>
      <c r="P85" s="85" t="s">
        <v>31</v>
      </c>
      <c r="Q85" s="24" t="s">
        <v>227</v>
      </c>
    </row>
    <row r="86" spans="1:17" s="23" customFormat="1" ht="66.75" customHeight="1" x14ac:dyDescent="0.25">
      <c r="A86" s="80">
        <v>39</v>
      </c>
      <c r="B86" s="32" t="str">
        <f>LEFT(C86,6)</f>
        <v>32.99.</v>
      </c>
      <c r="C86" s="1" t="s">
        <v>76</v>
      </c>
      <c r="D86" s="111" t="s">
        <v>413</v>
      </c>
      <c r="E86" s="111" t="s">
        <v>82</v>
      </c>
      <c r="F86" s="85">
        <f>IFERROR(VLOOKUP(G86,Лист2!$B$3:$C$8,2,FALSE),"-")</f>
        <v>796</v>
      </c>
      <c r="G86" s="85" t="s">
        <v>30</v>
      </c>
      <c r="H86" s="98">
        <v>5</v>
      </c>
      <c r="I86" s="86" t="s">
        <v>17</v>
      </c>
      <c r="J86" s="84" t="s">
        <v>18</v>
      </c>
      <c r="K86" s="83">
        <v>1076200</v>
      </c>
      <c r="L86" s="103">
        <v>46069</v>
      </c>
      <c r="M86" s="103">
        <v>46203</v>
      </c>
      <c r="N86" s="78" t="s">
        <v>219</v>
      </c>
      <c r="O86" s="85" t="s">
        <v>31</v>
      </c>
      <c r="P86" s="85" t="s">
        <v>227</v>
      </c>
      <c r="Q86" s="24" t="s">
        <v>227</v>
      </c>
    </row>
    <row r="87" spans="1:17" s="23" customFormat="1" ht="67.5" customHeight="1" x14ac:dyDescent="0.25">
      <c r="A87" s="80">
        <v>43</v>
      </c>
      <c r="B87" s="32" t="str">
        <f>LEFT(C87,6)</f>
        <v>33.12.</v>
      </c>
      <c r="C87" s="1" t="s">
        <v>128</v>
      </c>
      <c r="D87" s="111" t="s">
        <v>422</v>
      </c>
      <c r="E87" s="111" t="s">
        <v>58</v>
      </c>
      <c r="F87" s="85">
        <f>IFERROR(VLOOKUP(G87,Лист2!$B$3:$C$8,2,FALSE),"-")</f>
        <v>876</v>
      </c>
      <c r="G87" s="85" t="s">
        <v>27</v>
      </c>
      <c r="H87" s="98">
        <v>1</v>
      </c>
      <c r="I87" s="86" t="s">
        <v>17</v>
      </c>
      <c r="J87" s="84" t="s">
        <v>18</v>
      </c>
      <c r="K87" s="83">
        <v>585600</v>
      </c>
      <c r="L87" s="103">
        <v>46069</v>
      </c>
      <c r="M87" s="103">
        <v>46447</v>
      </c>
      <c r="N87" s="78" t="s">
        <v>456</v>
      </c>
      <c r="O87" s="85" t="s">
        <v>31</v>
      </c>
      <c r="P87" s="85" t="s">
        <v>31</v>
      </c>
      <c r="Q87" s="24" t="s">
        <v>227</v>
      </c>
    </row>
    <row r="88" spans="1:17" s="23" customFormat="1" ht="50.25" customHeight="1" x14ac:dyDescent="0.25">
      <c r="A88" s="136">
        <v>158</v>
      </c>
      <c r="B88" s="67" t="s">
        <v>324</v>
      </c>
      <c r="C88" s="67" t="s">
        <v>221</v>
      </c>
      <c r="D88" s="76" t="s">
        <v>274</v>
      </c>
      <c r="E88" s="111" t="s">
        <v>90</v>
      </c>
      <c r="F88" s="85">
        <f>IFERROR(VLOOKUP(G88,Лист2!$B$3:$C$8,2,FALSE),"-")</f>
        <v>876</v>
      </c>
      <c r="G88" s="85" t="s">
        <v>27</v>
      </c>
      <c r="H88" s="98">
        <v>1</v>
      </c>
      <c r="I88" s="86" t="s">
        <v>17</v>
      </c>
      <c r="J88" s="84" t="s">
        <v>18</v>
      </c>
      <c r="K88" s="83">
        <v>45329532</v>
      </c>
      <c r="L88" s="103">
        <v>46066</v>
      </c>
      <c r="M88" s="103">
        <v>46417</v>
      </c>
      <c r="N88" s="85" t="s">
        <v>35</v>
      </c>
      <c r="O88" s="85" t="s">
        <v>32</v>
      </c>
      <c r="P88" s="85" t="s">
        <v>32</v>
      </c>
      <c r="Q88" s="24" t="s">
        <v>227</v>
      </c>
    </row>
    <row r="89" spans="1:17" s="23" customFormat="1" ht="46.5" customHeight="1" x14ac:dyDescent="0.25">
      <c r="A89" s="136">
        <v>159</v>
      </c>
      <c r="B89" s="124" t="s">
        <v>415</v>
      </c>
      <c r="C89" s="79" t="s">
        <v>416</v>
      </c>
      <c r="D89" s="112" t="s">
        <v>417</v>
      </c>
      <c r="E89" s="61" t="s">
        <v>70</v>
      </c>
      <c r="F89" s="32">
        <f>IFERROR(VLOOKUP(G89,Лист2!$B$3:$C$8,2,FALSE),"-")</f>
        <v>796</v>
      </c>
      <c r="G89" s="32" t="s">
        <v>30</v>
      </c>
      <c r="H89" s="118">
        <v>20</v>
      </c>
      <c r="I89" s="35" t="s">
        <v>17</v>
      </c>
      <c r="J89" s="34" t="s">
        <v>18</v>
      </c>
      <c r="K89" s="71">
        <v>7304160</v>
      </c>
      <c r="L89" s="102">
        <v>46066</v>
      </c>
      <c r="M89" s="102">
        <v>46082</v>
      </c>
      <c r="N89" s="32" t="s">
        <v>35</v>
      </c>
      <c r="O89" s="32" t="s">
        <v>32</v>
      </c>
      <c r="P89" s="32" t="s">
        <v>32</v>
      </c>
      <c r="Q89" s="24" t="s">
        <v>227</v>
      </c>
    </row>
    <row r="90" spans="1:17" s="97" customFormat="1" ht="51" customHeight="1" x14ac:dyDescent="0.25">
      <c r="A90" s="128">
        <v>160</v>
      </c>
      <c r="B90" s="125" t="s">
        <v>420</v>
      </c>
      <c r="C90" s="34" t="s">
        <v>419</v>
      </c>
      <c r="D90" s="113" t="s">
        <v>418</v>
      </c>
      <c r="E90" s="61" t="s">
        <v>70</v>
      </c>
      <c r="F90" s="32">
        <f>IFERROR(VLOOKUP(G90,Лист2!$B$3:$C$8,2,FALSE),"-")</f>
        <v>796</v>
      </c>
      <c r="G90" s="32" t="s">
        <v>30</v>
      </c>
      <c r="H90" s="118">
        <v>874</v>
      </c>
      <c r="I90" s="35" t="s">
        <v>17</v>
      </c>
      <c r="J90" s="34" t="s">
        <v>18</v>
      </c>
      <c r="K90" s="98">
        <v>2370463.3199999998</v>
      </c>
      <c r="L90" s="106">
        <v>46071</v>
      </c>
      <c r="M90" s="104">
        <v>46296</v>
      </c>
      <c r="N90" s="24" t="s">
        <v>456</v>
      </c>
      <c r="O90" s="32" t="s">
        <v>31</v>
      </c>
      <c r="P90" s="32" t="s">
        <v>31</v>
      </c>
      <c r="Q90" s="24" t="s">
        <v>227</v>
      </c>
    </row>
    <row r="91" spans="1:17" s="23" customFormat="1" ht="51.75" customHeight="1" x14ac:dyDescent="0.25">
      <c r="A91" s="136">
        <v>161</v>
      </c>
      <c r="B91" s="67" t="s">
        <v>331</v>
      </c>
      <c r="C91" s="67" t="s">
        <v>310</v>
      </c>
      <c r="D91" s="76" t="s">
        <v>423</v>
      </c>
      <c r="E91" s="111" t="s">
        <v>90</v>
      </c>
      <c r="F91" s="32">
        <f>IFERROR(VLOOKUP(G91,Лист2!$B$3:$C$8,2,FALSE),"-")</f>
        <v>876</v>
      </c>
      <c r="G91" s="32" t="s">
        <v>27</v>
      </c>
      <c r="H91" s="118">
        <v>1</v>
      </c>
      <c r="I91" s="35" t="s">
        <v>17</v>
      </c>
      <c r="J91" s="34" t="s">
        <v>18</v>
      </c>
      <c r="K91" s="74">
        <v>613562.4</v>
      </c>
      <c r="L91" s="127">
        <v>46054</v>
      </c>
      <c r="M91" s="101">
        <v>46357</v>
      </c>
      <c r="N91" s="32" t="s">
        <v>35</v>
      </c>
      <c r="O91" s="75" t="s">
        <v>32</v>
      </c>
      <c r="P91" s="24" t="s">
        <v>227</v>
      </c>
      <c r="Q91" s="24" t="s">
        <v>227</v>
      </c>
    </row>
    <row r="92" spans="1:17" s="23" customFormat="1" ht="51.75" customHeight="1" x14ac:dyDescent="0.25">
      <c r="A92" s="136">
        <v>162</v>
      </c>
      <c r="B92" s="67" t="s">
        <v>425</v>
      </c>
      <c r="C92" s="67" t="s">
        <v>223</v>
      </c>
      <c r="D92" s="76" t="s">
        <v>424</v>
      </c>
      <c r="E92" s="111" t="s">
        <v>58</v>
      </c>
      <c r="F92" s="32">
        <f>IFERROR(VLOOKUP(G92,Лист2!$B$3:$C$8,2,FALSE),"-")</f>
        <v>876</v>
      </c>
      <c r="G92" s="32" t="s">
        <v>27</v>
      </c>
      <c r="H92" s="118">
        <v>1</v>
      </c>
      <c r="I92" s="35" t="s">
        <v>17</v>
      </c>
      <c r="J92" s="34" t="s">
        <v>18</v>
      </c>
      <c r="K92" s="74">
        <v>281000</v>
      </c>
      <c r="L92" s="127">
        <v>46054</v>
      </c>
      <c r="M92" s="102">
        <v>46112</v>
      </c>
      <c r="N92" s="32" t="s">
        <v>35</v>
      </c>
      <c r="O92" s="75" t="s">
        <v>32</v>
      </c>
      <c r="P92" s="24" t="s">
        <v>227</v>
      </c>
      <c r="Q92" s="24" t="s">
        <v>227</v>
      </c>
    </row>
    <row r="93" spans="1:17" s="47" customFormat="1" ht="23.25" customHeight="1" x14ac:dyDescent="0.25">
      <c r="A93" s="39"/>
      <c r="B93" s="48"/>
      <c r="C93" s="48"/>
      <c r="D93" s="133" t="s">
        <v>231</v>
      </c>
      <c r="E93" s="115"/>
      <c r="F93" s="36"/>
      <c r="G93" s="36"/>
      <c r="H93" s="37"/>
      <c r="I93" s="42"/>
      <c r="J93" s="41"/>
      <c r="K93" s="43"/>
      <c r="L93" s="44"/>
      <c r="M93" s="44"/>
      <c r="N93" s="45"/>
      <c r="O93" s="46"/>
      <c r="P93" s="46"/>
      <c r="Q93" s="46"/>
    </row>
    <row r="94" spans="1:17" s="23" customFormat="1" ht="60" x14ac:dyDescent="0.25">
      <c r="A94" s="24">
        <v>69</v>
      </c>
      <c r="B94" s="32" t="str">
        <f t="shared" si="1"/>
        <v>26.51.</v>
      </c>
      <c r="C94" s="1" t="s">
        <v>145</v>
      </c>
      <c r="D94" s="110" t="s">
        <v>368</v>
      </c>
      <c r="E94" s="110" t="s">
        <v>369</v>
      </c>
      <c r="F94" s="32">
        <f>IFERROR(VLOOKUP(G94,Лист2!$B$3:$C$8,2,FALSE),"-")</f>
        <v>796</v>
      </c>
      <c r="G94" s="32" t="s">
        <v>30</v>
      </c>
      <c r="H94" s="118">
        <v>2</v>
      </c>
      <c r="I94" s="35" t="s">
        <v>17</v>
      </c>
      <c r="J94" s="34" t="s">
        <v>18</v>
      </c>
      <c r="K94" s="71">
        <v>2550000</v>
      </c>
      <c r="L94" s="102">
        <v>46082</v>
      </c>
      <c r="M94" s="102">
        <v>46204</v>
      </c>
      <c r="N94" s="57" t="s">
        <v>255</v>
      </c>
      <c r="O94" s="32" t="s">
        <v>31</v>
      </c>
      <c r="P94" s="32" t="s">
        <v>31</v>
      </c>
      <c r="Q94" s="24" t="s">
        <v>227</v>
      </c>
    </row>
    <row r="95" spans="1:17" s="23" customFormat="1" ht="30" x14ac:dyDescent="0.25">
      <c r="A95" s="24">
        <v>73</v>
      </c>
      <c r="B95" s="32" t="str">
        <f t="shared" si="1"/>
        <v>46.49.</v>
      </c>
      <c r="C95" s="1" t="s">
        <v>224</v>
      </c>
      <c r="D95" s="110" t="s">
        <v>199</v>
      </c>
      <c r="E95" s="110" t="s">
        <v>189</v>
      </c>
      <c r="F95" s="32">
        <f>IFERROR(VLOOKUP(G95,Лист2!$B$3:$C$8,2,FALSE),"-")</f>
        <v>796</v>
      </c>
      <c r="G95" s="32" t="s">
        <v>30</v>
      </c>
      <c r="H95" s="118" t="s">
        <v>166</v>
      </c>
      <c r="I95" s="35" t="s">
        <v>17</v>
      </c>
      <c r="J95" s="34" t="s">
        <v>18</v>
      </c>
      <c r="K95" s="71">
        <v>912000</v>
      </c>
      <c r="L95" s="102">
        <v>46082</v>
      </c>
      <c r="M95" s="102">
        <v>46387</v>
      </c>
      <c r="N95" s="32" t="s">
        <v>35</v>
      </c>
      <c r="O95" s="32" t="s">
        <v>31</v>
      </c>
      <c r="P95" s="32" t="s">
        <v>31</v>
      </c>
      <c r="Q95" s="24" t="s">
        <v>227</v>
      </c>
    </row>
    <row r="96" spans="1:17" s="23" customFormat="1" ht="30" x14ac:dyDescent="0.25">
      <c r="A96" s="24">
        <v>74</v>
      </c>
      <c r="B96" s="32" t="str">
        <f t="shared" si="1"/>
        <v>22.22.</v>
      </c>
      <c r="C96" s="1" t="s">
        <v>190</v>
      </c>
      <c r="D96" s="110" t="s">
        <v>200</v>
      </c>
      <c r="E96" s="110" t="s">
        <v>191</v>
      </c>
      <c r="F96" s="32">
        <f>IFERROR(VLOOKUP(G96,Лист2!$B$3:$C$8,2,FALSE),"-")</f>
        <v>796</v>
      </c>
      <c r="G96" s="32" t="s">
        <v>30</v>
      </c>
      <c r="H96" s="118" t="s">
        <v>166</v>
      </c>
      <c r="I96" s="35" t="s">
        <v>17</v>
      </c>
      <c r="J96" s="34" t="s">
        <v>18</v>
      </c>
      <c r="K96" s="71">
        <v>684000</v>
      </c>
      <c r="L96" s="102">
        <v>46082</v>
      </c>
      <c r="M96" s="102">
        <v>46387</v>
      </c>
      <c r="N96" s="57" t="s">
        <v>255</v>
      </c>
      <c r="O96" s="32" t="s">
        <v>31</v>
      </c>
      <c r="P96" s="32" t="s">
        <v>31</v>
      </c>
      <c r="Q96" s="24" t="s">
        <v>227</v>
      </c>
    </row>
    <row r="97" spans="1:17" s="23" customFormat="1" ht="30" x14ac:dyDescent="0.25">
      <c r="A97" s="24">
        <v>77</v>
      </c>
      <c r="B97" s="32" t="str">
        <f t="shared" si="1"/>
        <v>58.29.</v>
      </c>
      <c r="C97" s="1" t="s">
        <v>375</v>
      </c>
      <c r="D97" s="110" t="s">
        <v>198</v>
      </c>
      <c r="E97" s="110"/>
      <c r="F97" s="32">
        <f>IFERROR(VLOOKUP(G97,Лист2!$B$3:$C$8,2,FALSE),"-")</f>
        <v>876</v>
      </c>
      <c r="G97" s="32" t="s">
        <v>27</v>
      </c>
      <c r="H97" s="118">
        <v>20</v>
      </c>
      <c r="I97" s="35" t="s">
        <v>17</v>
      </c>
      <c r="J97" s="34" t="s">
        <v>18</v>
      </c>
      <c r="K97" s="71">
        <v>340000</v>
      </c>
      <c r="L97" s="102">
        <v>46082</v>
      </c>
      <c r="M97" s="102">
        <v>46143</v>
      </c>
      <c r="N97" s="24" t="s">
        <v>456</v>
      </c>
      <c r="O97" s="32" t="s">
        <v>31</v>
      </c>
      <c r="P97" s="32" t="s">
        <v>31</v>
      </c>
      <c r="Q97" s="24" t="s">
        <v>227</v>
      </c>
    </row>
    <row r="98" spans="1:17" s="23" customFormat="1" ht="75" x14ac:dyDescent="0.25">
      <c r="A98" s="80">
        <v>79</v>
      </c>
      <c r="B98" s="32" t="str">
        <f t="shared" si="1"/>
        <v>20.30.</v>
      </c>
      <c r="C98" s="1" t="s">
        <v>115</v>
      </c>
      <c r="D98" s="110" t="s">
        <v>116</v>
      </c>
      <c r="E98" s="110" t="s">
        <v>57</v>
      </c>
      <c r="F98" s="32" t="str">
        <f>IFERROR(VLOOKUP(G98,Лист2!$B$3:$C$8,2,FALSE),"-")</f>
        <v>166</v>
      </c>
      <c r="G98" s="32" t="s">
        <v>25</v>
      </c>
      <c r="H98" s="118">
        <v>15000</v>
      </c>
      <c r="I98" s="35" t="s">
        <v>17</v>
      </c>
      <c r="J98" s="34" t="s">
        <v>18</v>
      </c>
      <c r="K98" s="71">
        <v>2150000</v>
      </c>
      <c r="L98" s="102">
        <v>46094</v>
      </c>
      <c r="M98" s="102">
        <v>46154</v>
      </c>
      <c r="N98" s="57" t="s">
        <v>255</v>
      </c>
      <c r="O98" s="32" t="s">
        <v>31</v>
      </c>
      <c r="P98" s="32" t="s">
        <v>31</v>
      </c>
      <c r="Q98" s="24" t="s">
        <v>227</v>
      </c>
    </row>
    <row r="99" spans="1:17" s="23" customFormat="1" ht="45" x14ac:dyDescent="0.25">
      <c r="A99" s="80">
        <v>83</v>
      </c>
      <c r="B99" s="32" t="str">
        <f t="shared" si="1"/>
        <v>43.39.</v>
      </c>
      <c r="C99" s="1" t="s">
        <v>174</v>
      </c>
      <c r="D99" s="111" t="s">
        <v>175</v>
      </c>
      <c r="E99" s="110" t="s">
        <v>58</v>
      </c>
      <c r="F99" s="32">
        <f>IFERROR(VLOOKUP(G99,Лист2!$B$3:$C$8,2,FALSE),"-")</f>
        <v>876</v>
      </c>
      <c r="G99" s="32" t="s">
        <v>27</v>
      </c>
      <c r="H99" s="118">
        <v>1</v>
      </c>
      <c r="I99" s="35" t="s">
        <v>17</v>
      </c>
      <c r="J99" s="34" t="s">
        <v>18</v>
      </c>
      <c r="K99" s="71">
        <v>1630327.87</v>
      </c>
      <c r="L99" s="102">
        <v>46096</v>
      </c>
      <c r="M99" s="102">
        <v>46203</v>
      </c>
      <c r="N99" s="57" t="s">
        <v>249</v>
      </c>
      <c r="O99" s="32" t="s">
        <v>31</v>
      </c>
      <c r="P99" s="32" t="s">
        <v>31</v>
      </c>
      <c r="Q99" s="24" t="s">
        <v>227</v>
      </c>
    </row>
    <row r="100" spans="1:17" s="23" customFormat="1" ht="45" x14ac:dyDescent="0.25">
      <c r="A100" s="24">
        <v>86</v>
      </c>
      <c r="B100" s="85" t="str">
        <f t="shared" si="1"/>
        <v>29.20.</v>
      </c>
      <c r="C100" s="81" t="s">
        <v>92</v>
      </c>
      <c r="D100" s="111" t="s">
        <v>93</v>
      </c>
      <c r="E100" s="111" t="s">
        <v>94</v>
      </c>
      <c r="F100" s="85">
        <f>IFERROR(VLOOKUP(G100,Лист2!$B$3:$C$8,2,FALSE),"-")</f>
        <v>796</v>
      </c>
      <c r="G100" s="85" t="s">
        <v>30</v>
      </c>
      <c r="H100" s="98">
        <v>35</v>
      </c>
      <c r="I100" s="86" t="s">
        <v>17</v>
      </c>
      <c r="J100" s="84" t="s">
        <v>18</v>
      </c>
      <c r="K100" s="83">
        <v>1300000</v>
      </c>
      <c r="L100" s="103">
        <v>46111</v>
      </c>
      <c r="M100" s="103">
        <v>46381</v>
      </c>
      <c r="N100" s="57" t="s">
        <v>255</v>
      </c>
      <c r="O100" s="32" t="s">
        <v>31</v>
      </c>
      <c r="P100" s="32" t="s">
        <v>31</v>
      </c>
      <c r="Q100" s="24" t="s">
        <v>227</v>
      </c>
    </row>
    <row r="101" spans="1:17" s="23" customFormat="1" ht="75" x14ac:dyDescent="0.25">
      <c r="A101" s="80">
        <v>55</v>
      </c>
      <c r="B101" s="85" t="s">
        <v>432</v>
      </c>
      <c r="C101" s="81" t="s">
        <v>433</v>
      </c>
      <c r="D101" s="111" t="s">
        <v>436</v>
      </c>
      <c r="E101" s="111" t="s">
        <v>431</v>
      </c>
      <c r="F101" s="85">
        <f>IFERROR(VLOOKUP(G101,Лист2!$B$3:$C$8,2,FALSE),"-")</f>
        <v>876</v>
      </c>
      <c r="G101" s="85" t="s">
        <v>27</v>
      </c>
      <c r="H101" s="98">
        <v>1</v>
      </c>
      <c r="I101" s="86" t="s">
        <v>17</v>
      </c>
      <c r="J101" s="84" t="s">
        <v>18</v>
      </c>
      <c r="K101" s="83">
        <v>490000</v>
      </c>
      <c r="L101" s="103">
        <v>46111</v>
      </c>
      <c r="M101" s="103">
        <v>46166</v>
      </c>
      <c r="N101" s="85" t="s">
        <v>218</v>
      </c>
      <c r="O101" s="32" t="s">
        <v>31</v>
      </c>
      <c r="P101" s="32" t="s">
        <v>227</v>
      </c>
      <c r="Q101" s="24" t="s">
        <v>227</v>
      </c>
    </row>
    <row r="102" spans="1:17" s="23" customFormat="1" ht="73.5" customHeight="1" x14ac:dyDescent="0.25">
      <c r="A102" s="80">
        <v>61</v>
      </c>
      <c r="B102" s="32" t="str">
        <f>LEFT(C102,6)</f>
        <v>20.30.</v>
      </c>
      <c r="C102" s="1" t="s">
        <v>91</v>
      </c>
      <c r="D102" s="111" t="s">
        <v>52</v>
      </c>
      <c r="E102" s="111" t="s">
        <v>57</v>
      </c>
      <c r="F102" s="85">
        <v>7530</v>
      </c>
      <c r="G102" s="85" t="s">
        <v>25</v>
      </c>
      <c r="H102" s="98">
        <v>10000</v>
      </c>
      <c r="I102" s="86" t="s">
        <v>17</v>
      </c>
      <c r="J102" s="84" t="s">
        <v>18</v>
      </c>
      <c r="K102" s="83">
        <v>1588055.94</v>
      </c>
      <c r="L102" s="103">
        <v>46111</v>
      </c>
      <c r="M102" s="103">
        <v>46182</v>
      </c>
      <c r="N102" s="57" t="s">
        <v>219</v>
      </c>
      <c r="O102" s="32" t="s">
        <v>31</v>
      </c>
      <c r="P102" s="32" t="s">
        <v>227</v>
      </c>
      <c r="Q102" s="24" t="s">
        <v>227</v>
      </c>
    </row>
    <row r="103" spans="1:17" s="23" customFormat="1" ht="70.5" customHeight="1" x14ac:dyDescent="0.25">
      <c r="A103" s="80">
        <v>64</v>
      </c>
      <c r="B103" s="85" t="str">
        <f>LEFT(C103,6)</f>
        <v>23.64.</v>
      </c>
      <c r="C103" s="81" t="s">
        <v>107</v>
      </c>
      <c r="D103" s="111" t="s">
        <v>108</v>
      </c>
      <c r="E103" s="111" t="s">
        <v>57</v>
      </c>
      <c r="F103" s="85">
        <v>2000</v>
      </c>
      <c r="G103" s="85" t="s">
        <v>25</v>
      </c>
      <c r="H103" s="98">
        <v>6300</v>
      </c>
      <c r="I103" s="86" t="s">
        <v>17</v>
      </c>
      <c r="J103" s="84" t="s">
        <v>18</v>
      </c>
      <c r="K103" s="83">
        <v>596000</v>
      </c>
      <c r="L103" s="103">
        <v>46111</v>
      </c>
      <c r="M103" s="103">
        <v>46381</v>
      </c>
      <c r="N103" s="57" t="s">
        <v>219</v>
      </c>
      <c r="O103" s="32" t="s">
        <v>31</v>
      </c>
      <c r="P103" s="32" t="s">
        <v>227</v>
      </c>
      <c r="Q103" s="24" t="s">
        <v>227</v>
      </c>
    </row>
    <row r="104" spans="1:17" s="23" customFormat="1" ht="90" x14ac:dyDescent="0.25">
      <c r="A104" s="80">
        <v>68</v>
      </c>
      <c r="B104" s="85" t="s">
        <v>415</v>
      </c>
      <c r="C104" s="81" t="s">
        <v>430</v>
      </c>
      <c r="D104" s="111" t="s">
        <v>429</v>
      </c>
      <c r="E104" s="111" t="s">
        <v>140</v>
      </c>
      <c r="F104" s="85">
        <f>IFERROR(VLOOKUP(G104,Лист2!$B$3:$C$8,2,FALSE),"-")</f>
        <v>796</v>
      </c>
      <c r="G104" s="85" t="s">
        <v>30</v>
      </c>
      <c r="H104" s="98">
        <v>1</v>
      </c>
      <c r="I104" s="86" t="s">
        <v>17</v>
      </c>
      <c r="J104" s="84" t="s">
        <v>18</v>
      </c>
      <c r="K104" s="83">
        <v>2202913.34</v>
      </c>
      <c r="L104" s="103">
        <v>46111</v>
      </c>
      <c r="M104" s="103">
        <v>46203</v>
      </c>
      <c r="N104" s="57" t="s">
        <v>255</v>
      </c>
      <c r="O104" s="32" t="s">
        <v>31</v>
      </c>
      <c r="P104" s="32" t="s">
        <v>31</v>
      </c>
      <c r="Q104" s="24" t="s">
        <v>227</v>
      </c>
    </row>
    <row r="105" spans="1:17" s="23" customFormat="1" ht="45" x14ac:dyDescent="0.25">
      <c r="A105" s="80">
        <v>62</v>
      </c>
      <c r="B105" s="85" t="s">
        <v>435</v>
      </c>
      <c r="C105" s="81" t="s">
        <v>437</v>
      </c>
      <c r="D105" s="111" t="s">
        <v>434</v>
      </c>
      <c r="E105" s="111" t="s">
        <v>106</v>
      </c>
      <c r="F105" s="85">
        <f>IFERROR(VLOOKUP(G105,Лист2!$B$3:$C$8,2,FALSE),"-")</f>
        <v>113</v>
      </c>
      <c r="G105" s="85" t="s">
        <v>26</v>
      </c>
      <c r="H105" s="98" t="s">
        <v>166</v>
      </c>
      <c r="I105" s="86" t="s">
        <v>17</v>
      </c>
      <c r="J105" s="84" t="s">
        <v>18</v>
      </c>
      <c r="K105" s="83">
        <v>2700000</v>
      </c>
      <c r="L105" s="103">
        <v>46111</v>
      </c>
      <c r="M105" s="103">
        <v>46381</v>
      </c>
      <c r="N105" s="57" t="s">
        <v>255</v>
      </c>
      <c r="O105" s="32" t="s">
        <v>31</v>
      </c>
      <c r="P105" s="32" t="s">
        <v>31</v>
      </c>
      <c r="Q105" s="24" t="s">
        <v>227</v>
      </c>
    </row>
    <row r="106" spans="1:17" s="23" customFormat="1" ht="60" x14ac:dyDescent="0.25">
      <c r="A106" s="80">
        <v>142</v>
      </c>
      <c r="B106" s="32" t="str">
        <f>LEFT(C106,6)</f>
        <v>58.29.</v>
      </c>
      <c r="C106" s="1" t="s">
        <v>375</v>
      </c>
      <c r="D106" s="111" t="s">
        <v>438</v>
      </c>
      <c r="E106" s="111" t="s">
        <v>90</v>
      </c>
      <c r="F106" s="85">
        <f>IFERROR(VLOOKUP(G106,Лист2!$B$3:$C$8,2,FALSE),"-")</f>
        <v>876</v>
      </c>
      <c r="G106" s="85" t="s">
        <v>27</v>
      </c>
      <c r="H106" s="98">
        <v>500</v>
      </c>
      <c r="I106" s="86" t="s">
        <v>17</v>
      </c>
      <c r="J106" s="84" t="s">
        <v>18</v>
      </c>
      <c r="K106" s="83">
        <v>622507</v>
      </c>
      <c r="L106" s="103">
        <v>46082</v>
      </c>
      <c r="M106" s="103">
        <v>46143</v>
      </c>
      <c r="N106" s="57" t="s">
        <v>255</v>
      </c>
      <c r="O106" s="32" t="s">
        <v>31</v>
      </c>
      <c r="P106" s="32" t="s">
        <v>31</v>
      </c>
      <c r="Q106" s="24" t="s">
        <v>227</v>
      </c>
    </row>
    <row r="107" spans="1:17" s="97" customFormat="1" ht="77.25" customHeight="1" x14ac:dyDescent="0.25">
      <c r="A107" s="136">
        <v>163</v>
      </c>
      <c r="B107" s="129" t="s">
        <v>441</v>
      </c>
      <c r="C107" s="129" t="s">
        <v>440</v>
      </c>
      <c r="D107" s="130" t="s">
        <v>439</v>
      </c>
      <c r="E107" s="111" t="s">
        <v>74</v>
      </c>
      <c r="F107" s="85">
        <f>IFERROR(VLOOKUP(G107,Лист2!$B$3:$C$8,2,FALSE),"-")</f>
        <v>876</v>
      </c>
      <c r="G107" s="85" t="s">
        <v>27</v>
      </c>
      <c r="H107" s="98">
        <v>1</v>
      </c>
      <c r="I107" s="86" t="s">
        <v>17</v>
      </c>
      <c r="J107" s="84" t="s">
        <v>18</v>
      </c>
      <c r="K107" s="131">
        <v>1695404.93</v>
      </c>
      <c r="L107" s="103">
        <v>46111</v>
      </c>
      <c r="M107" s="132">
        <v>46174</v>
      </c>
      <c r="N107" s="32" t="s">
        <v>35</v>
      </c>
      <c r="O107" s="32" t="s">
        <v>32</v>
      </c>
      <c r="P107" s="32" t="s">
        <v>32</v>
      </c>
      <c r="Q107" s="24" t="s">
        <v>227</v>
      </c>
    </row>
    <row r="108" spans="1:17" s="97" customFormat="1" ht="45" customHeight="1" x14ac:dyDescent="0.25">
      <c r="A108" s="136">
        <v>164</v>
      </c>
      <c r="B108" s="129" t="s">
        <v>319</v>
      </c>
      <c r="C108" s="129" t="s">
        <v>442</v>
      </c>
      <c r="D108" s="130" t="s">
        <v>444</v>
      </c>
      <c r="E108" s="110"/>
      <c r="F108" s="32">
        <v>839</v>
      </c>
      <c r="G108" s="32" t="s">
        <v>443</v>
      </c>
      <c r="H108" s="118">
        <v>2</v>
      </c>
      <c r="I108" s="35" t="s">
        <v>17</v>
      </c>
      <c r="J108" s="34" t="s">
        <v>18</v>
      </c>
      <c r="K108" s="131">
        <v>3123648</v>
      </c>
      <c r="L108" s="103">
        <v>46111</v>
      </c>
      <c r="M108" s="132">
        <v>46266</v>
      </c>
      <c r="N108" s="57" t="s">
        <v>255</v>
      </c>
      <c r="O108" s="32" t="s">
        <v>31</v>
      </c>
      <c r="P108" s="32" t="s">
        <v>31</v>
      </c>
      <c r="Q108" s="24" t="s">
        <v>227</v>
      </c>
    </row>
    <row r="109" spans="1:17" s="97" customFormat="1" ht="93.75" customHeight="1" x14ac:dyDescent="0.25">
      <c r="A109" s="136">
        <v>165</v>
      </c>
      <c r="B109" s="137" t="s">
        <v>445</v>
      </c>
      <c r="C109" s="138" t="s">
        <v>446</v>
      </c>
      <c r="D109" s="151" t="s">
        <v>447</v>
      </c>
      <c r="E109" s="139" t="s">
        <v>448</v>
      </c>
      <c r="F109" s="85">
        <f>IFERROR(VLOOKUP(G109,Лист2!$B$3:$C$8,2,FALSE),"-")</f>
        <v>876</v>
      </c>
      <c r="G109" s="85" t="s">
        <v>27</v>
      </c>
      <c r="H109" s="118">
        <v>1</v>
      </c>
      <c r="I109" s="35" t="s">
        <v>17</v>
      </c>
      <c r="J109" s="34" t="s">
        <v>18</v>
      </c>
      <c r="K109" s="131">
        <v>1304000</v>
      </c>
      <c r="L109" s="103">
        <v>46111</v>
      </c>
      <c r="M109" s="132">
        <v>46266</v>
      </c>
      <c r="N109" s="32" t="s">
        <v>35</v>
      </c>
      <c r="O109" s="32" t="s">
        <v>32</v>
      </c>
      <c r="P109" s="32" t="s">
        <v>32</v>
      </c>
      <c r="Q109" s="24" t="s">
        <v>227</v>
      </c>
    </row>
    <row r="110" spans="1:17" s="97" customFormat="1" ht="45" customHeight="1" x14ac:dyDescent="0.25">
      <c r="A110" s="136">
        <v>166</v>
      </c>
      <c r="B110" s="129" t="s">
        <v>451</v>
      </c>
      <c r="C110" s="129" t="s">
        <v>450</v>
      </c>
      <c r="D110" s="130" t="s">
        <v>449</v>
      </c>
      <c r="E110" s="110"/>
      <c r="F110" s="32">
        <f>IFERROR(VLOOKUP(G110,Лист2!$B$3:$C$8,2,FALSE),"-")</f>
        <v>796</v>
      </c>
      <c r="G110" s="32" t="s">
        <v>30</v>
      </c>
      <c r="H110" s="118">
        <v>12</v>
      </c>
      <c r="I110" s="35" t="s">
        <v>17</v>
      </c>
      <c r="J110" s="34" t="s">
        <v>18</v>
      </c>
      <c r="K110" s="131">
        <v>746851</v>
      </c>
      <c r="L110" s="103">
        <v>46111</v>
      </c>
      <c r="M110" s="132">
        <v>46266</v>
      </c>
      <c r="N110" s="78" t="s">
        <v>456</v>
      </c>
      <c r="O110" s="32" t="s">
        <v>31</v>
      </c>
      <c r="P110" s="32" t="s">
        <v>31</v>
      </c>
      <c r="Q110" s="24" t="s">
        <v>227</v>
      </c>
    </row>
    <row r="111" spans="1:17" s="47" customFormat="1" ht="21.75" customHeight="1" x14ac:dyDescent="0.25">
      <c r="A111" s="39"/>
      <c r="B111" s="48"/>
      <c r="C111" s="48"/>
      <c r="D111" s="133" t="s">
        <v>232</v>
      </c>
      <c r="E111" s="115"/>
      <c r="F111" s="36"/>
      <c r="G111" s="36"/>
      <c r="H111" s="37"/>
      <c r="I111" s="42"/>
      <c r="J111" s="41"/>
      <c r="K111" s="43"/>
      <c r="L111" s="44"/>
      <c r="M111" s="44"/>
      <c r="N111" s="45"/>
      <c r="O111" s="46"/>
      <c r="P111" s="46"/>
      <c r="Q111" s="46"/>
    </row>
    <row r="112" spans="1:17" s="23" customFormat="1" ht="75" x14ac:dyDescent="0.25">
      <c r="A112" s="24">
        <v>87</v>
      </c>
      <c r="B112" s="32" t="str">
        <f t="shared" si="1"/>
        <v>26.20.</v>
      </c>
      <c r="C112" s="1" t="s">
        <v>169</v>
      </c>
      <c r="D112" s="110" t="s">
        <v>170</v>
      </c>
      <c r="E112" s="110" t="s">
        <v>171</v>
      </c>
      <c r="F112" s="32">
        <f>IFERROR(VLOOKUP(G112,Лист2!$B$3:$C$8,2,FALSE),"-")</f>
        <v>796</v>
      </c>
      <c r="G112" s="32" t="s">
        <v>30</v>
      </c>
      <c r="H112" s="118">
        <v>1</v>
      </c>
      <c r="I112" s="35" t="s">
        <v>17</v>
      </c>
      <c r="J112" s="34" t="s">
        <v>18</v>
      </c>
      <c r="K112" s="71">
        <v>3570000</v>
      </c>
      <c r="L112" s="102">
        <v>46113</v>
      </c>
      <c r="M112" s="102">
        <v>46325</v>
      </c>
      <c r="N112" s="57" t="s">
        <v>255</v>
      </c>
      <c r="O112" s="32" t="s">
        <v>31</v>
      </c>
      <c r="P112" s="32" t="s">
        <v>31</v>
      </c>
      <c r="Q112" s="24" t="s">
        <v>227</v>
      </c>
    </row>
    <row r="113" spans="1:17" s="23" customFormat="1" ht="45" x14ac:dyDescent="0.25">
      <c r="A113" s="80">
        <v>88</v>
      </c>
      <c r="B113" s="32" t="str">
        <f t="shared" si="1"/>
        <v>28.41.</v>
      </c>
      <c r="C113" s="1" t="s">
        <v>212</v>
      </c>
      <c r="D113" s="110" t="s">
        <v>461</v>
      </c>
      <c r="E113" s="110" t="s">
        <v>70</v>
      </c>
      <c r="F113" s="32">
        <f>IFERROR(VLOOKUP(G113,Лист2!$B$3:$C$8,2,FALSE),"-")</f>
        <v>796</v>
      </c>
      <c r="G113" s="32" t="s">
        <v>30</v>
      </c>
      <c r="H113" s="118">
        <v>1</v>
      </c>
      <c r="I113" s="35" t="s">
        <v>17</v>
      </c>
      <c r="J113" s="34" t="s">
        <v>18</v>
      </c>
      <c r="K113" s="83">
        <v>2889880</v>
      </c>
      <c r="L113" s="102">
        <v>46113</v>
      </c>
      <c r="M113" s="102">
        <v>46204</v>
      </c>
      <c r="N113" s="57" t="s">
        <v>255</v>
      </c>
      <c r="O113" s="32" t="s">
        <v>31</v>
      </c>
      <c r="P113" s="32" t="s">
        <v>31</v>
      </c>
      <c r="Q113" s="24" t="s">
        <v>227</v>
      </c>
    </row>
    <row r="114" spans="1:17" s="23" customFormat="1" ht="60" x14ac:dyDescent="0.25">
      <c r="A114" s="80">
        <v>91</v>
      </c>
      <c r="B114" s="85" t="s">
        <v>322</v>
      </c>
      <c r="C114" s="81" t="s">
        <v>299</v>
      </c>
      <c r="D114" s="111" t="s">
        <v>452</v>
      </c>
      <c r="E114" s="111" t="s">
        <v>70</v>
      </c>
      <c r="F114" s="85">
        <f>IFERROR(VLOOKUP(G114,Лист2!$B$3:$C$8,2,FALSE),"-")</f>
        <v>796</v>
      </c>
      <c r="G114" s="85" t="s">
        <v>30</v>
      </c>
      <c r="H114" s="98">
        <v>6</v>
      </c>
      <c r="I114" s="86" t="s">
        <v>17</v>
      </c>
      <c r="J114" s="84" t="s">
        <v>18</v>
      </c>
      <c r="K114" s="83">
        <v>301000</v>
      </c>
      <c r="L114" s="102">
        <v>46113</v>
      </c>
      <c r="M114" s="102">
        <v>46204</v>
      </c>
      <c r="N114" s="57" t="s">
        <v>255</v>
      </c>
      <c r="O114" s="32" t="s">
        <v>31</v>
      </c>
      <c r="P114" s="32" t="s">
        <v>31</v>
      </c>
      <c r="Q114" s="24" t="s">
        <v>227</v>
      </c>
    </row>
    <row r="115" spans="1:17" s="23" customFormat="1" ht="45" x14ac:dyDescent="0.25">
      <c r="A115" s="24">
        <v>92</v>
      </c>
      <c r="B115" s="32" t="str">
        <f t="shared" si="1"/>
        <v>43.12.</v>
      </c>
      <c r="C115" s="1" t="s">
        <v>129</v>
      </c>
      <c r="D115" s="111" t="s">
        <v>130</v>
      </c>
      <c r="E115" s="111" t="s">
        <v>58</v>
      </c>
      <c r="F115" s="85">
        <f>IFERROR(VLOOKUP(G115,Лист2!$B$3:$C$8,2,FALSE),"-")</f>
        <v>876</v>
      </c>
      <c r="G115" s="85" t="s">
        <v>27</v>
      </c>
      <c r="H115" s="98">
        <v>1</v>
      </c>
      <c r="I115" s="86" t="s">
        <v>17</v>
      </c>
      <c r="J115" s="84" t="s">
        <v>18</v>
      </c>
      <c r="K115" s="83">
        <v>1000000</v>
      </c>
      <c r="L115" s="102">
        <v>46113</v>
      </c>
      <c r="M115" s="102">
        <v>46295</v>
      </c>
      <c r="N115" s="57" t="s">
        <v>249</v>
      </c>
      <c r="O115" s="32" t="s">
        <v>31</v>
      </c>
      <c r="P115" s="32" t="s">
        <v>31</v>
      </c>
      <c r="Q115" s="24" t="s">
        <v>227</v>
      </c>
    </row>
    <row r="116" spans="1:17" s="23" customFormat="1" ht="45" x14ac:dyDescent="0.25">
      <c r="A116" s="80">
        <v>94</v>
      </c>
      <c r="B116" s="32" t="str">
        <f t="shared" si="1"/>
        <v>43.39.</v>
      </c>
      <c r="C116" s="1" t="s">
        <v>174</v>
      </c>
      <c r="D116" s="111" t="s">
        <v>183</v>
      </c>
      <c r="E116" s="111" t="s">
        <v>58</v>
      </c>
      <c r="F116" s="85">
        <f>IFERROR(VLOOKUP(G116,Лист2!$B$3:$C$8,2,FALSE),"-")</f>
        <v>876</v>
      </c>
      <c r="G116" s="85" t="s">
        <v>27</v>
      </c>
      <c r="H116" s="98">
        <v>1</v>
      </c>
      <c r="I116" s="86" t="s">
        <v>17</v>
      </c>
      <c r="J116" s="84" t="s">
        <v>18</v>
      </c>
      <c r="K116" s="83">
        <v>2116402.3199999998</v>
      </c>
      <c r="L116" s="102">
        <v>46113</v>
      </c>
      <c r="M116" s="102">
        <v>46254</v>
      </c>
      <c r="N116" s="57" t="s">
        <v>249</v>
      </c>
      <c r="O116" s="32" t="s">
        <v>31</v>
      </c>
      <c r="P116" s="32" t="s">
        <v>31</v>
      </c>
      <c r="Q116" s="24" t="s">
        <v>227</v>
      </c>
    </row>
    <row r="117" spans="1:17" s="23" customFormat="1" ht="30" x14ac:dyDescent="0.25">
      <c r="A117" s="24">
        <v>95</v>
      </c>
      <c r="B117" s="32" t="str">
        <f t="shared" si="1"/>
        <v>20.41.</v>
      </c>
      <c r="C117" s="1" t="s">
        <v>208</v>
      </c>
      <c r="D117" s="111" t="s">
        <v>265</v>
      </c>
      <c r="E117" s="111"/>
      <c r="F117" s="85">
        <f>IFERROR(VLOOKUP(G117,Лист2!$B$3:$C$8,2,FALSE),"-")</f>
        <v>796</v>
      </c>
      <c r="G117" s="85" t="s">
        <v>30</v>
      </c>
      <c r="H117" s="98" t="s">
        <v>166</v>
      </c>
      <c r="I117" s="86" t="s">
        <v>17</v>
      </c>
      <c r="J117" s="84" t="s">
        <v>18</v>
      </c>
      <c r="K117" s="83">
        <v>665000</v>
      </c>
      <c r="L117" s="102">
        <v>46113</v>
      </c>
      <c r="M117" s="102">
        <v>46387</v>
      </c>
      <c r="N117" s="57" t="s">
        <v>255</v>
      </c>
      <c r="O117" s="32" t="s">
        <v>31</v>
      </c>
      <c r="P117" s="32" t="s">
        <v>31</v>
      </c>
      <c r="Q117" s="24" t="s">
        <v>227</v>
      </c>
    </row>
    <row r="118" spans="1:17" s="23" customFormat="1" ht="45" x14ac:dyDescent="0.25">
      <c r="A118" s="24">
        <v>96</v>
      </c>
      <c r="B118" s="32" t="str">
        <f t="shared" si="1"/>
        <v>42.11.</v>
      </c>
      <c r="C118" s="1" t="s">
        <v>131</v>
      </c>
      <c r="D118" s="111" t="s">
        <v>132</v>
      </c>
      <c r="E118" s="111" t="s">
        <v>58</v>
      </c>
      <c r="F118" s="85">
        <f>IFERROR(VLOOKUP(G118,Лист2!$B$3:$C$8,2,FALSE),"-")</f>
        <v>876</v>
      </c>
      <c r="G118" s="85" t="s">
        <v>27</v>
      </c>
      <c r="H118" s="98">
        <v>1</v>
      </c>
      <c r="I118" s="86" t="s">
        <v>17</v>
      </c>
      <c r="J118" s="84" t="s">
        <v>18</v>
      </c>
      <c r="K118" s="83">
        <v>600000</v>
      </c>
      <c r="L118" s="102">
        <v>46113</v>
      </c>
      <c r="M118" s="102">
        <v>46326</v>
      </c>
      <c r="N118" s="57" t="s">
        <v>249</v>
      </c>
      <c r="O118" s="32" t="s">
        <v>31</v>
      </c>
      <c r="P118" s="32" t="s">
        <v>31</v>
      </c>
      <c r="Q118" s="24" t="s">
        <v>227</v>
      </c>
    </row>
    <row r="119" spans="1:17" s="23" customFormat="1" ht="30" x14ac:dyDescent="0.25">
      <c r="A119" s="24">
        <v>97</v>
      </c>
      <c r="B119" s="32" t="str">
        <f t="shared" ref="B119:B159" si="2">LEFT(C119,6)</f>
        <v>58.29.</v>
      </c>
      <c r="C119" s="1" t="s">
        <v>375</v>
      </c>
      <c r="D119" s="110" t="s">
        <v>173</v>
      </c>
      <c r="E119" s="110"/>
      <c r="F119" s="32">
        <f>IFERROR(VLOOKUP(G119,Лист2!$B$3:$C$8,2,FALSE),"-")</f>
        <v>876</v>
      </c>
      <c r="G119" s="32" t="s">
        <v>27</v>
      </c>
      <c r="H119" s="118">
        <v>4</v>
      </c>
      <c r="I119" s="35" t="s">
        <v>17</v>
      </c>
      <c r="J119" s="34" t="s">
        <v>18</v>
      </c>
      <c r="K119" s="71">
        <v>600000</v>
      </c>
      <c r="L119" s="102">
        <v>46113</v>
      </c>
      <c r="M119" s="102">
        <v>46174</v>
      </c>
      <c r="N119" s="57" t="s">
        <v>255</v>
      </c>
      <c r="O119" s="32" t="s">
        <v>31</v>
      </c>
      <c r="P119" s="32" t="s">
        <v>31</v>
      </c>
      <c r="Q119" s="24" t="s">
        <v>227</v>
      </c>
    </row>
    <row r="120" spans="1:17" s="23" customFormat="1" ht="30" x14ac:dyDescent="0.25">
      <c r="A120" s="24">
        <v>98</v>
      </c>
      <c r="B120" s="32" t="str">
        <f t="shared" si="2"/>
        <v>26.40.</v>
      </c>
      <c r="C120" s="1" t="s">
        <v>377</v>
      </c>
      <c r="D120" s="110" t="s">
        <v>376</v>
      </c>
      <c r="E120" s="110" t="s">
        <v>142</v>
      </c>
      <c r="F120" s="32">
        <f>IFERROR(VLOOKUP(G120,Лист2!$B$3:$C$8,2,FALSE),"-")</f>
        <v>796</v>
      </c>
      <c r="G120" s="32" t="s">
        <v>30</v>
      </c>
      <c r="H120" s="118">
        <v>4</v>
      </c>
      <c r="I120" s="35" t="s">
        <v>17</v>
      </c>
      <c r="J120" s="34" t="s">
        <v>18</v>
      </c>
      <c r="K120" s="71">
        <v>428500</v>
      </c>
      <c r="L120" s="102">
        <v>46113</v>
      </c>
      <c r="M120" s="102">
        <v>46174</v>
      </c>
      <c r="N120" s="78" t="s">
        <v>456</v>
      </c>
      <c r="O120" s="32" t="s">
        <v>31</v>
      </c>
      <c r="P120" s="32" t="s">
        <v>31</v>
      </c>
      <c r="Q120" s="24" t="s">
        <v>227</v>
      </c>
    </row>
    <row r="121" spans="1:17" s="23" customFormat="1" ht="60" x14ac:dyDescent="0.25">
      <c r="A121" s="24">
        <v>100</v>
      </c>
      <c r="B121" s="32" t="str">
        <f t="shared" si="2"/>
        <v>43.39.</v>
      </c>
      <c r="C121" s="1" t="s">
        <v>174</v>
      </c>
      <c r="D121" s="110" t="s">
        <v>177</v>
      </c>
      <c r="E121" s="110" t="s">
        <v>58</v>
      </c>
      <c r="F121" s="32">
        <f>IFERROR(VLOOKUP(G121,Лист2!$B$3:$C$8,2,FALSE),"-")</f>
        <v>876</v>
      </c>
      <c r="G121" s="32" t="s">
        <v>27</v>
      </c>
      <c r="H121" s="118">
        <v>1</v>
      </c>
      <c r="I121" s="35" t="s">
        <v>17</v>
      </c>
      <c r="J121" s="34" t="s">
        <v>18</v>
      </c>
      <c r="K121" s="71">
        <v>1379508.2</v>
      </c>
      <c r="L121" s="102">
        <v>46127</v>
      </c>
      <c r="M121" s="102">
        <v>46234</v>
      </c>
      <c r="N121" s="57" t="s">
        <v>249</v>
      </c>
      <c r="O121" s="32" t="s">
        <v>31</v>
      </c>
      <c r="P121" s="32" t="s">
        <v>31</v>
      </c>
      <c r="Q121" s="24" t="s">
        <v>227</v>
      </c>
    </row>
    <row r="122" spans="1:17" s="23" customFormat="1" ht="45" x14ac:dyDescent="0.25">
      <c r="A122" s="80">
        <v>102</v>
      </c>
      <c r="B122" s="125" t="s">
        <v>380</v>
      </c>
      <c r="C122" s="1" t="s">
        <v>379</v>
      </c>
      <c r="D122" s="110" t="s">
        <v>378</v>
      </c>
      <c r="E122" s="110" t="s">
        <v>94</v>
      </c>
      <c r="F122" s="32">
        <f>IFERROR(VLOOKUP(G122,Лист2!$B$3:$C$8,2,FALSE),"-")</f>
        <v>796</v>
      </c>
      <c r="G122" s="32" t="s">
        <v>30</v>
      </c>
      <c r="H122" s="118">
        <v>1</v>
      </c>
      <c r="I122" s="35" t="s">
        <v>17</v>
      </c>
      <c r="J122" s="34" t="s">
        <v>18</v>
      </c>
      <c r="K122" s="71">
        <v>344000</v>
      </c>
      <c r="L122" s="102">
        <v>46127</v>
      </c>
      <c r="M122" s="102">
        <v>46187</v>
      </c>
      <c r="N122" s="24" t="s">
        <v>258</v>
      </c>
      <c r="O122" s="32" t="s">
        <v>31</v>
      </c>
      <c r="P122" s="32" t="s">
        <v>31</v>
      </c>
      <c r="Q122" s="24" t="s">
        <v>227</v>
      </c>
    </row>
    <row r="123" spans="1:17" s="23" customFormat="1" ht="30" x14ac:dyDescent="0.25">
      <c r="A123" s="24">
        <v>103</v>
      </c>
      <c r="B123" s="32" t="str">
        <f t="shared" si="2"/>
        <v>28.99.</v>
      </c>
      <c r="C123" s="1" t="s">
        <v>122</v>
      </c>
      <c r="D123" s="110" t="s">
        <v>123</v>
      </c>
      <c r="E123" s="110" t="s">
        <v>124</v>
      </c>
      <c r="F123" s="32">
        <f>IFERROR(VLOOKUP(G123,Лист2!$B$3:$C$8,2,FALSE),"-")</f>
        <v>796</v>
      </c>
      <c r="G123" s="32" t="s">
        <v>30</v>
      </c>
      <c r="H123" s="118">
        <v>1</v>
      </c>
      <c r="I123" s="35" t="s">
        <v>17</v>
      </c>
      <c r="J123" s="34" t="s">
        <v>18</v>
      </c>
      <c r="K123" s="71">
        <v>300000</v>
      </c>
      <c r="L123" s="102">
        <v>46127</v>
      </c>
      <c r="M123" s="102">
        <v>46187</v>
      </c>
      <c r="N123" s="78" t="s">
        <v>456</v>
      </c>
      <c r="O123" s="32" t="s">
        <v>31</v>
      </c>
      <c r="P123" s="32" t="s">
        <v>31</v>
      </c>
      <c r="Q123" s="24" t="s">
        <v>227</v>
      </c>
    </row>
    <row r="124" spans="1:17" s="23" customFormat="1" ht="75" x14ac:dyDescent="0.25">
      <c r="A124" s="80">
        <v>66</v>
      </c>
      <c r="B124" s="32" t="str">
        <f t="shared" ref="B124:B128" si="3">LEFT(C124,6)</f>
        <v>23.99.</v>
      </c>
      <c r="C124" s="1" t="s">
        <v>109</v>
      </c>
      <c r="D124" s="111" t="s">
        <v>110</v>
      </c>
      <c r="E124" s="111" t="s">
        <v>57</v>
      </c>
      <c r="F124" s="85" t="str">
        <f>IFERROR(VLOOKUP(G124,Лист2!$B$3:$C$8,2,FALSE),"-")</f>
        <v>166</v>
      </c>
      <c r="G124" s="85" t="s">
        <v>25</v>
      </c>
      <c r="H124" s="98">
        <v>15000</v>
      </c>
      <c r="I124" s="86" t="s">
        <v>17</v>
      </c>
      <c r="J124" s="84" t="s">
        <v>18</v>
      </c>
      <c r="K124" s="83">
        <v>1710000</v>
      </c>
      <c r="L124" s="103">
        <v>46140</v>
      </c>
      <c r="M124" s="103">
        <v>46212</v>
      </c>
      <c r="N124" s="78" t="s">
        <v>456</v>
      </c>
      <c r="O124" s="32" t="s">
        <v>31</v>
      </c>
      <c r="P124" s="32" t="s">
        <v>31</v>
      </c>
      <c r="Q124" s="24" t="s">
        <v>227</v>
      </c>
    </row>
    <row r="125" spans="1:17" s="23" customFormat="1" ht="90" x14ac:dyDescent="0.25">
      <c r="A125" s="80">
        <v>70</v>
      </c>
      <c r="B125" s="32" t="str">
        <f t="shared" si="3"/>
        <v>26.51.</v>
      </c>
      <c r="C125" s="1" t="s">
        <v>67</v>
      </c>
      <c r="D125" s="110" t="s">
        <v>454</v>
      </c>
      <c r="E125" s="110" t="s">
        <v>73</v>
      </c>
      <c r="F125" s="32">
        <f>IFERROR(VLOOKUP(G125,Лист2!$B$3:$C$8,2,FALSE),"-")</f>
        <v>796</v>
      </c>
      <c r="G125" s="32" t="s">
        <v>30</v>
      </c>
      <c r="H125" s="118">
        <v>3</v>
      </c>
      <c r="I125" s="35" t="s">
        <v>17</v>
      </c>
      <c r="J125" s="34" t="s">
        <v>18</v>
      </c>
      <c r="K125" s="71">
        <v>1197462.82</v>
      </c>
      <c r="L125" s="102">
        <v>46113</v>
      </c>
      <c r="M125" s="102">
        <v>46327</v>
      </c>
      <c r="N125" s="57" t="s">
        <v>453</v>
      </c>
      <c r="O125" s="32" t="s">
        <v>31</v>
      </c>
      <c r="P125" s="32" t="s">
        <v>227</v>
      </c>
      <c r="Q125" s="24" t="s">
        <v>227</v>
      </c>
    </row>
    <row r="126" spans="1:17" s="23" customFormat="1" ht="75" x14ac:dyDescent="0.25">
      <c r="A126" s="80">
        <v>81</v>
      </c>
      <c r="B126" s="32" t="str">
        <f t="shared" si="3"/>
        <v>22.19.</v>
      </c>
      <c r="C126" s="1" t="s">
        <v>113</v>
      </c>
      <c r="D126" s="111" t="s">
        <v>114</v>
      </c>
      <c r="E126" s="111" t="s">
        <v>57</v>
      </c>
      <c r="F126" s="85">
        <v>18</v>
      </c>
      <c r="G126" s="85" t="s">
        <v>455</v>
      </c>
      <c r="H126" s="98">
        <v>9780</v>
      </c>
      <c r="I126" s="86" t="s">
        <v>17</v>
      </c>
      <c r="J126" s="84" t="s">
        <v>18</v>
      </c>
      <c r="K126" s="83">
        <v>631450</v>
      </c>
      <c r="L126" s="103">
        <v>46125</v>
      </c>
      <c r="M126" s="103">
        <v>46246</v>
      </c>
      <c r="N126" s="57" t="s">
        <v>255</v>
      </c>
      <c r="O126" s="32" t="s">
        <v>31</v>
      </c>
      <c r="P126" s="32" t="s">
        <v>31</v>
      </c>
      <c r="Q126" s="24" t="s">
        <v>227</v>
      </c>
    </row>
    <row r="127" spans="1:17" s="23" customFormat="1" ht="45" x14ac:dyDescent="0.25">
      <c r="A127" s="80">
        <v>80</v>
      </c>
      <c r="B127" s="32" t="str">
        <f t="shared" si="3"/>
        <v>20.20.</v>
      </c>
      <c r="C127" s="1" t="s">
        <v>111</v>
      </c>
      <c r="D127" s="111" t="s">
        <v>112</v>
      </c>
      <c r="E127" s="111" t="s">
        <v>70</v>
      </c>
      <c r="F127" s="85" t="str">
        <f>IFERROR(VLOOKUP(G127,Лист2!$B$3:$C$8,2,FALSE),"-")</f>
        <v>166</v>
      </c>
      <c r="G127" s="85" t="s">
        <v>25</v>
      </c>
      <c r="H127" s="98">
        <v>1515</v>
      </c>
      <c r="I127" s="86" t="s">
        <v>17</v>
      </c>
      <c r="J127" s="84" t="s">
        <v>18</v>
      </c>
      <c r="K127" s="83">
        <v>999900</v>
      </c>
      <c r="L127" s="103">
        <v>46125</v>
      </c>
      <c r="M127" s="103">
        <v>46246</v>
      </c>
      <c r="N127" s="57" t="s">
        <v>453</v>
      </c>
      <c r="O127" s="32" t="s">
        <v>31</v>
      </c>
      <c r="P127" s="32" t="s">
        <v>227</v>
      </c>
      <c r="Q127" s="24" t="s">
        <v>227</v>
      </c>
    </row>
    <row r="128" spans="1:17" s="23" customFormat="1" ht="99" customHeight="1" x14ac:dyDescent="0.25">
      <c r="A128" s="80">
        <v>72</v>
      </c>
      <c r="B128" s="32" t="str">
        <f t="shared" si="3"/>
        <v>74.90.</v>
      </c>
      <c r="C128" s="1" t="s">
        <v>138</v>
      </c>
      <c r="D128" s="111" t="s">
        <v>457</v>
      </c>
      <c r="E128" s="111" t="s">
        <v>137</v>
      </c>
      <c r="F128" s="85" t="str">
        <f>IFERROR(VLOOKUP(G128,Лист2!$B$3:$C$8,2,FALSE),"-")</f>
        <v>797</v>
      </c>
      <c r="G128" s="85" t="s">
        <v>29</v>
      </c>
      <c r="H128" s="98">
        <v>1</v>
      </c>
      <c r="I128" s="86" t="s">
        <v>17</v>
      </c>
      <c r="J128" s="84" t="s">
        <v>18</v>
      </c>
      <c r="K128" s="83">
        <v>1859048</v>
      </c>
      <c r="L128" s="103">
        <v>46113</v>
      </c>
      <c r="M128" s="103">
        <v>46387</v>
      </c>
      <c r="N128" s="57" t="s">
        <v>458</v>
      </c>
      <c r="O128" s="32" t="s">
        <v>31</v>
      </c>
      <c r="P128" s="32" t="s">
        <v>227</v>
      </c>
      <c r="Q128" s="24" t="s">
        <v>227</v>
      </c>
    </row>
    <row r="129" spans="1:17" s="23" customFormat="1" ht="75" x14ac:dyDescent="0.25">
      <c r="A129" s="80">
        <v>47</v>
      </c>
      <c r="B129" s="32" t="str">
        <f>LEFT(C129,6)</f>
        <v>29.10.</v>
      </c>
      <c r="C129" s="1" t="s">
        <v>78</v>
      </c>
      <c r="D129" s="110" t="s">
        <v>84</v>
      </c>
      <c r="E129" s="110" t="s">
        <v>85</v>
      </c>
      <c r="F129" s="32">
        <f>IFERROR(VLOOKUP(G129,Лист2!$B$3:$C$8,2,FALSE),"-")</f>
        <v>796</v>
      </c>
      <c r="G129" s="32" t="s">
        <v>30</v>
      </c>
      <c r="H129" s="118">
        <v>1</v>
      </c>
      <c r="I129" s="35" t="s">
        <v>17</v>
      </c>
      <c r="J129" s="34" t="s">
        <v>18</v>
      </c>
      <c r="K129" s="71">
        <v>24800000</v>
      </c>
      <c r="L129" s="103">
        <v>46113</v>
      </c>
      <c r="M129" s="102">
        <v>46235</v>
      </c>
      <c r="N129" s="85" t="s">
        <v>460</v>
      </c>
      <c r="O129" s="32" t="s">
        <v>31</v>
      </c>
      <c r="P129" s="32" t="s">
        <v>31</v>
      </c>
      <c r="Q129" s="24" t="s">
        <v>227</v>
      </c>
    </row>
    <row r="130" spans="1:17" s="47" customFormat="1" ht="23.25" customHeight="1" x14ac:dyDescent="0.25">
      <c r="A130" s="39"/>
      <c r="B130" s="48"/>
      <c r="C130" s="48"/>
      <c r="D130" s="146" t="s">
        <v>233</v>
      </c>
      <c r="E130" s="116"/>
      <c r="F130" s="50"/>
      <c r="G130" s="50"/>
      <c r="H130" s="51"/>
      <c r="I130" s="52"/>
      <c r="J130" s="140"/>
      <c r="K130" s="141"/>
      <c r="L130" s="142"/>
      <c r="M130" s="142"/>
      <c r="N130" s="143"/>
      <c r="O130" s="144"/>
      <c r="P130" s="144"/>
      <c r="Q130" s="144"/>
    </row>
    <row r="131" spans="1:17" s="23" customFormat="1" ht="30" x14ac:dyDescent="0.25">
      <c r="A131" s="24">
        <v>109</v>
      </c>
      <c r="B131" s="32" t="str">
        <f t="shared" si="2"/>
        <v>27.33.</v>
      </c>
      <c r="C131" s="1" t="s">
        <v>161</v>
      </c>
      <c r="D131" s="110" t="s">
        <v>203</v>
      </c>
      <c r="E131" s="110" t="s">
        <v>162</v>
      </c>
      <c r="F131" s="32">
        <f>IFERROR(VLOOKUP(G131,Лист2!$B$3:$C$8,2,FALSE),"-")</f>
        <v>796</v>
      </c>
      <c r="G131" s="32" t="s">
        <v>30</v>
      </c>
      <c r="H131" s="118" t="s">
        <v>166</v>
      </c>
      <c r="I131" s="35" t="s">
        <v>17</v>
      </c>
      <c r="J131" s="34" t="s">
        <v>18</v>
      </c>
      <c r="K131" s="71">
        <v>7195840</v>
      </c>
      <c r="L131" s="102">
        <v>46143</v>
      </c>
      <c r="M131" s="102">
        <v>46357</v>
      </c>
      <c r="N131" s="57" t="s">
        <v>249</v>
      </c>
      <c r="O131" s="32" t="s">
        <v>31</v>
      </c>
      <c r="P131" s="32" t="s">
        <v>31</v>
      </c>
      <c r="Q131" s="24" t="s">
        <v>227</v>
      </c>
    </row>
    <row r="132" spans="1:17" s="23" customFormat="1" ht="60" x14ac:dyDescent="0.25">
      <c r="A132" s="24">
        <v>110</v>
      </c>
      <c r="B132" s="85" t="str">
        <f t="shared" si="2"/>
        <v>42.11.</v>
      </c>
      <c r="C132" s="81" t="s">
        <v>179</v>
      </c>
      <c r="D132" s="111" t="s">
        <v>180</v>
      </c>
      <c r="E132" s="111" t="s">
        <v>58</v>
      </c>
      <c r="F132" s="85">
        <f>IFERROR(VLOOKUP(G132,Лист2!$B$3:$C$8,2,FALSE),"-")</f>
        <v>876</v>
      </c>
      <c r="G132" s="85" t="s">
        <v>27</v>
      </c>
      <c r="H132" s="98">
        <v>1</v>
      </c>
      <c r="I132" s="86" t="s">
        <v>17</v>
      </c>
      <c r="J132" s="84" t="s">
        <v>18</v>
      </c>
      <c r="K132" s="83">
        <v>3590065.57</v>
      </c>
      <c r="L132" s="103">
        <v>46143</v>
      </c>
      <c r="M132" s="103">
        <v>46356</v>
      </c>
      <c r="N132" s="57" t="s">
        <v>249</v>
      </c>
      <c r="O132" s="32" t="s">
        <v>31</v>
      </c>
      <c r="P132" s="32" t="s">
        <v>31</v>
      </c>
      <c r="Q132" s="24" t="s">
        <v>227</v>
      </c>
    </row>
    <row r="133" spans="1:17" s="23" customFormat="1" ht="38.25" customHeight="1" x14ac:dyDescent="0.25">
      <c r="A133" s="80">
        <v>112</v>
      </c>
      <c r="B133" s="85" t="s">
        <v>336</v>
      </c>
      <c r="C133" s="81" t="s">
        <v>122</v>
      </c>
      <c r="D133" s="111" t="s">
        <v>462</v>
      </c>
      <c r="E133" s="111" t="s">
        <v>463</v>
      </c>
      <c r="F133" s="85">
        <f>IFERROR(VLOOKUP(G133,Лист2!$B$3:$C$8,2,FALSE),"-")</f>
        <v>796</v>
      </c>
      <c r="G133" s="85" t="s">
        <v>30</v>
      </c>
      <c r="H133" s="98">
        <v>1</v>
      </c>
      <c r="I133" s="86" t="s">
        <v>17</v>
      </c>
      <c r="J133" s="84" t="s">
        <v>18</v>
      </c>
      <c r="K133" s="83">
        <v>2880000</v>
      </c>
      <c r="L133" s="103">
        <v>46143</v>
      </c>
      <c r="M133" s="103">
        <v>46235</v>
      </c>
      <c r="N133" s="57" t="s">
        <v>255</v>
      </c>
      <c r="O133" s="32" t="s">
        <v>31</v>
      </c>
      <c r="P133" s="32" t="s">
        <v>31</v>
      </c>
      <c r="Q133" s="24" t="s">
        <v>227</v>
      </c>
    </row>
    <row r="134" spans="1:17" s="23" customFormat="1" ht="45" x14ac:dyDescent="0.25">
      <c r="A134" s="24">
        <v>113</v>
      </c>
      <c r="B134" s="85" t="str">
        <f t="shared" si="2"/>
        <v>42.22.</v>
      </c>
      <c r="C134" s="81" t="s">
        <v>163</v>
      </c>
      <c r="D134" s="111" t="s">
        <v>186</v>
      </c>
      <c r="E134" s="111" t="s">
        <v>58</v>
      </c>
      <c r="F134" s="85">
        <f>IFERROR(VLOOKUP(G134,Лист2!$B$3:$C$8,2,FALSE),"-")</f>
        <v>876</v>
      </c>
      <c r="G134" s="85" t="s">
        <v>27</v>
      </c>
      <c r="H134" s="98">
        <v>1</v>
      </c>
      <c r="I134" s="86" t="s">
        <v>17</v>
      </c>
      <c r="J134" s="84" t="s">
        <v>18</v>
      </c>
      <c r="K134" s="83">
        <v>1836000</v>
      </c>
      <c r="L134" s="103">
        <v>46143</v>
      </c>
      <c r="M134" s="103">
        <v>46325</v>
      </c>
      <c r="N134" s="32" t="s">
        <v>218</v>
      </c>
      <c r="O134" s="32" t="s">
        <v>31</v>
      </c>
      <c r="P134" s="32" t="s">
        <v>32</v>
      </c>
      <c r="Q134" s="24" t="s">
        <v>227</v>
      </c>
    </row>
    <row r="135" spans="1:17" s="23" customFormat="1" ht="45" x14ac:dyDescent="0.25">
      <c r="A135" s="24">
        <v>115</v>
      </c>
      <c r="B135" s="85" t="str">
        <f t="shared" si="2"/>
        <v>42.22.</v>
      </c>
      <c r="C135" s="81" t="s">
        <v>163</v>
      </c>
      <c r="D135" s="111" t="s">
        <v>164</v>
      </c>
      <c r="E135" s="111" t="s">
        <v>74</v>
      </c>
      <c r="F135" s="85">
        <f>IFERROR(VLOOKUP(G135,Лист2!$B$3:$C$8,2,FALSE),"-")</f>
        <v>876</v>
      </c>
      <c r="G135" s="85" t="s">
        <v>27</v>
      </c>
      <c r="H135" s="98">
        <v>3</v>
      </c>
      <c r="I135" s="86" t="s">
        <v>17</v>
      </c>
      <c r="J135" s="84" t="s">
        <v>18</v>
      </c>
      <c r="K135" s="83">
        <v>612000</v>
      </c>
      <c r="L135" s="103">
        <v>46143</v>
      </c>
      <c r="M135" s="103">
        <v>46357</v>
      </c>
      <c r="N135" s="57" t="s">
        <v>255</v>
      </c>
      <c r="O135" s="32" t="s">
        <v>31</v>
      </c>
      <c r="P135" s="32" t="s">
        <v>31</v>
      </c>
      <c r="Q135" s="24" t="s">
        <v>227</v>
      </c>
    </row>
    <row r="136" spans="1:17" s="23" customFormat="1" ht="30" x14ac:dyDescent="0.25">
      <c r="A136" s="24">
        <v>119</v>
      </c>
      <c r="B136" s="32" t="str">
        <f t="shared" si="2"/>
        <v>26.20.</v>
      </c>
      <c r="C136" s="1" t="s">
        <v>167</v>
      </c>
      <c r="D136" s="110" t="s">
        <v>168</v>
      </c>
      <c r="E136" s="110"/>
      <c r="F136" s="32">
        <f>IFERROR(VLOOKUP(G136,Лист2!$B$3:$C$8,2,FALSE),"-")</f>
        <v>796</v>
      </c>
      <c r="G136" s="32" t="s">
        <v>30</v>
      </c>
      <c r="H136" s="118">
        <v>1</v>
      </c>
      <c r="I136" s="35" t="s">
        <v>17</v>
      </c>
      <c r="J136" s="34" t="s">
        <v>18</v>
      </c>
      <c r="K136" s="71">
        <v>306000</v>
      </c>
      <c r="L136" s="102">
        <v>46143</v>
      </c>
      <c r="M136" s="102">
        <v>46325</v>
      </c>
      <c r="N136" s="78" t="s">
        <v>456</v>
      </c>
      <c r="O136" s="32" t="s">
        <v>31</v>
      </c>
      <c r="P136" s="32" t="s">
        <v>31</v>
      </c>
      <c r="Q136" s="24" t="s">
        <v>227</v>
      </c>
    </row>
    <row r="137" spans="1:17" s="23" customFormat="1" ht="45" x14ac:dyDescent="0.25">
      <c r="A137" s="24">
        <v>120</v>
      </c>
      <c r="B137" s="32" t="str">
        <f t="shared" si="2"/>
        <v>33.12.</v>
      </c>
      <c r="C137" s="1" t="s">
        <v>128</v>
      </c>
      <c r="D137" s="110" t="s">
        <v>178</v>
      </c>
      <c r="E137" s="110" t="s">
        <v>58</v>
      </c>
      <c r="F137" s="32">
        <f>IFERROR(VLOOKUP(G137,Лист2!$B$3:$C$8,2,FALSE),"-")</f>
        <v>876</v>
      </c>
      <c r="G137" s="32" t="s">
        <v>27</v>
      </c>
      <c r="H137" s="118">
        <v>1</v>
      </c>
      <c r="I137" s="35" t="s">
        <v>17</v>
      </c>
      <c r="J137" s="34" t="s">
        <v>18</v>
      </c>
      <c r="K137" s="71">
        <v>1428000</v>
      </c>
      <c r="L137" s="102">
        <v>46157</v>
      </c>
      <c r="M137" s="102">
        <v>46254</v>
      </c>
      <c r="N137" s="57" t="s">
        <v>249</v>
      </c>
      <c r="O137" s="32" t="s">
        <v>31</v>
      </c>
      <c r="P137" s="32" t="s">
        <v>31</v>
      </c>
      <c r="Q137" s="24" t="s">
        <v>227</v>
      </c>
    </row>
    <row r="138" spans="1:17" s="23" customFormat="1" ht="60" x14ac:dyDescent="0.25">
      <c r="A138" s="24">
        <v>121</v>
      </c>
      <c r="B138" s="32" t="str">
        <f t="shared" si="2"/>
        <v>43.39.</v>
      </c>
      <c r="C138" s="1" t="s">
        <v>174</v>
      </c>
      <c r="D138" s="110" t="s">
        <v>217</v>
      </c>
      <c r="E138" s="110" t="s">
        <v>58</v>
      </c>
      <c r="F138" s="32">
        <f>IFERROR(VLOOKUP(G138,Лист2!$B$3:$C$8,2,FALSE),"-")</f>
        <v>876</v>
      </c>
      <c r="G138" s="32" t="s">
        <v>27</v>
      </c>
      <c r="H138" s="118">
        <v>1</v>
      </c>
      <c r="I138" s="35" t="s">
        <v>17</v>
      </c>
      <c r="J138" s="34" t="s">
        <v>18</v>
      </c>
      <c r="K138" s="71">
        <f>102000+765000</f>
        <v>867000</v>
      </c>
      <c r="L138" s="102">
        <v>46157</v>
      </c>
      <c r="M138" s="102">
        <v>46254</v>
      </c>
      <c r="N138" s="57" t="s">
        <v>249</v>
      </c>
      <c r="O138" s="32" t="s">
        <v>31</v>
      </c>
      <c r="P138" s="32" t="s">
        <v>31</v>
      </c>
      <c r="Q138" s="24" t="s">
        <v>227</v>
      </c>
    </row>
    <row r="139" spans="1:17" s="23" customFormat="1" ht="45" x14ac:dyDescent="0.25">
      <c r="A139" s="24">
        <v>123</v>
      </c>
      <c r="B139" s="32" t="str">
        <f t="shared" si="2"/>
        <v>43.99.</v>
      </c>
      <c r="C139" s="1" t="s">
        <v>182</v>
      </c>
      <c r="D139" s="110" t="s">
        <v>185</v>
      </c>
      <c r="E139" s="110" t="s">
        <v>58</v>
      </c>
      <c r="F139" s="32">
        <f>IFERROR(VLOOKUP(G139,Лист2!$B$3:$C$8,2,FALSE),"-")</f>
        <v>876</v>
      </c>
      <c r="G139" s="32" t="s">
        <v>27</v>
      </c>
      <c r="H139" s="118">
        <v>1</v>
      </c>
      <c r="I139" s="35" t="s">
        <v>17</v>
      </c>
      <c r="J139" s="34" t="s">
        <v>18</v>
      </c>
      <c r="K139" s="71">
        <v>459000</v>
      </c>
      <c r="L139" s="102">
        <v>46157</v>
      </c>
      <c r="M139" s="102">
        <v>46254</v>
      </c>
      <c r="N139" s="78" t="s">
        <v>456</v>
      </c>
      <c r="O139" s="32" t="s">
        <v>31</v>
      </c>
      <c r="P139" s="32" t="s">
        <v>31</v>
      </c>
      <c r="Q139" s="24" t="s">
        <v>227</v>
      </c>
    </row>
    <row r="140" spans="1:17" s="23" customFormat="1" ht="45" x14ac:dyDescent="0.25">
      <c r="A140" s="24">
        <v>124</v>
      </c>
      <c r="B140" s="32" t="str">
        <f t="shared" si="2"/>
        <v>43.99.</v>
      </c>
      <c r="C140" s="1" t="s">
        <v>182</v>
      </c>
      <c r="D140" s="110" t="s">
        <v>184</v>
      </c>
      <c r="E140" s="110" t="s">
        <v>58</v>
      </c>
      <c r="F140" s="32">
        <f>IFERROR(VLOOKUP(G140,Лист2!$B$3:$C$8,2,FALSE),"-")</f>
        <v>876</v>
      </c>
      <c r="G140" s="32" t="s">
        <v>27</v>
      </c>
      <c r="H140" s="118">
        <v>1</v>
      </c>
      <c r="I140" s="35" t="s">
        <v>17</v>
      </c>
      <c r="J140" s="34" t="s">
        <v>18</v>
      </c>
      <c r="K140" s="71">
        <v>204000</v>
      </c>
      <c r="L140" s="102">
        <v>46157</v>
      </c>
      <c r="M140" s="102">
        <v>46254</v>
      </c>
      <c r="N140" s="78" t="s">
        <v>456</v>
      </c>
      <c r="O140" s="32" t="s">
        <v>31</v>
      </c>
      <c r="P140" s="32" t="s">
        <v>31</v>
      </c>
      <c r="Q140" s="24" t="s">
        <v>227</v>
      </c>
    </row>
    <row r="141" spans="1:17" s="23" customFormat="1" ht="60" x14ac:dyDescent="0.25">
      <c r="A141" s="80">
        <v>49</v>
      </c>
      <c r="B141" s="32" t="str">
        <f t="shared" ref="B141:B146" si="4">LEFT(C141,6)</f>
        <v>33.14.</v>
      </c>
      <c r="C141" s="1" t="s">
        <v>222</v>
      </c>
      <c r="D141" s="111" t="s">
        <v>459</v>
      </c>
      <c r="E141" s="111" t="s">
        <v>146</v>
      </c>
      <c r="F141" s="85">
        <f>IFERROR(VLOOKUP(G141,Лист2!$B$3:$C$8,2,FALSE),"-")</f>
        <v>876</v>
      </c>
      <c r="G141" s="85" t="s">
        <v>27</v>
      </c>
      <c r="H141" s="98"/>
      <c r="I141" s="86" t="s">
        <v>17</v>
      </c>
      <c r="J141" s="84" t="s">
        <v>18</v>
      </c>
      <c r="K141" s="83">
        <v>1896096</v>
      </c>
      <c r="L141" s="103">
        <v>46143</v>
      </c>
      <c r="M141" s="103">
        <v>46296</v>
      </c>
      <c r="N141" s="57" t="s">
        <v>255</v>
      </c>
      <c r="O141" s="85" t="s">
        <v>31</v>
      </c>
      <c r="P141" s="85" t="s">
        <v>31</v>
      </c>
      <c r="Q141" s="24" t="s">
        <v>227</v>
      </c>
    </row>
    <row r="142" spans="1:17" s="23" customFormat="1" ht="60" x14ac:dyDescent="0.25">
      <c r="A142" s="80">
        <v>85</v>
      </c>
      <c r="B142" s="32" t="str">
        <f t="shared" si="4"/>
        <v>28.99.</v>
      </c>
      <c r="C142" s="1" t="s">
        <v>117</v>
      </c>
      <c r="D142" s="111" t="s">
        <v>118</v>
      </c>
      <c r="E142" s="111" t="s">
        <v>119</v>
      </c>
      <c r="F142" s="85">
        <f>IFERROR(VLOOKUP(G142,Лист2!$B$3:$C$8,2,FALSE),"-")</f>
        <v>796</v>
      </c>
      <c r="G142" s="85" t="s">
        <v>30</v>
      </c>
      <c r="H142" s="98">
        <v>26</v>
      </c>
      <c r="I142" s="86" t="s">
        <v>17</v>
      </c>
      <c r="J142" s="84" t="s">
        <v>18</v>
      </c>
      <c r="K142" s="83">
        <v>335006.24</v>
      </c>
      <c r="L142" s="103">
        <v>46167</v>
      </c>
      <c r="M142" s="103">
        <v>46289</v>
      </c>
      <c r="N142" s="78" t="s">
        <v>456</v>
      </c>
      <c r="O142" s="32" t="s">
        <v>31</v>
      </c>
      <c r="P142" s="32" t="s">
        <v>31</v>
      </c>
      <c r="Q142" s="24" t="s">
        <v>227</v>
      </c>
    </row>
    <row r="143" spans="1:17" s="23" customFormat="1" ht="30" x14ac:dyDescent="0.25">
      <c r="A143" s="80">
        <v>104</v>
      </c>
      <c r="B143" s="32" t="str">
        <f t="shared" si="4"/>
        <v>22.11.</v>
      </c>
      <c r="C143" s="1" t="s">
        <v>120</v>
      </c>
      <c r="D143" s="110" t="s">
        <v>202</v>
      </c>
      <c r="E143" s="110" t="s">
        <v>121</v>
      </c>
      <c r="F143" s="32">
        <f>IFERROR(VLOOKUP(G143,Лист2!$B$3:$C$8,2,FALSE),"-")</f>
        <v>796</v>
      </c>
      <c r="G143" s="32" t="s">
        <v>30</v>
      </c>
      <c r="H143" s="118">
        <v>5</v>
      </c>
      <c r="I143" s="35" t="s">
        <v>17</v>
      </c>
      <c r="J143" s="34" t="s">
        <v>18</v>
      </c>
      <c r="K143" s="71">
        <v>244000</v>
      </c>
      <c r="L143" s="102">
        <v>46157</v>
      </c>
      <c r="M143" s="102">
        <v>46279</v>
      </c>
      <c r="N143" s="78" t="s">
        <v>456</v>
      </c>
      <c r="O143" s="32" t="s">
        <v>31</v>
      </c>
      <c r="P143" s="32" t="s">
        <v>31</v>
      </c>
      <c r="Q143" s="24" t="s">
        <v>227</v>
      </c>
    </row>
    <row r="144" spans="1:17" s="23" customFormat="1" ht="60" x14ac:dyDescent="0.25">
      <c r="A144" s="80">
        <v>82</v>
      </c>
      <c r="B144" s="32" t="str">
        <f t="shared" si="4"/>
        <v>43.22.</v>
      </c>
      <c r="C144" s="1" t="s">
        <v>176</v>
      </c>
      <c r="D144" s="111" t="s">
        <v>468</v>
      </c>
      <c r="E144" s="110" t="s">
        <v>58</v>
      </c>
      <c r="F144" s="32">
        <f>IFERROR(VLOOKUP(G144,Лист2!$B$3:$C$8,2,FALSE),"-")</f>
        <v>876</v>
      </c>
      <c r="G144" s="32" t="s">
        <v>27</v>
      </c>
      <c r="H144" s="118">
        <v>1</v>
      </c>
      <c r="I144" s="35" t="s">
        <v>17</v>
      </c>
      <c r="J144" s="34" t="s">
        <v>18</v>
      </c>
      <c r="K144" s="71">
        <v>3286895.11</v>
      </c>
      <c r="L144" s="102">
        <v>46157</v>
      </c>
      <c r="M144" s="102">
        <v>46356</v>
      </c>
      <c r="N144" s="57" t="s">
        <v>249</v>
      </c>
      <c r="O144" s="32" t="s">
        <v>31</v>
      </c>
      <c r="P144" s="32" t="s">
        <v>31</v>
      </c>
      <c r="Q144" s="24" t="s">
        <v>227</v>
      </c>
    </row>
    <row r="145" spans="1:17" s="23" customFormat="1" ht="45" x14ac:dyDescent="0.25">
      <c r="A145" s="80">
        <v>105</v>
      </c>
      <c r="B145" s="32" t="str">
        <f t="shared" si="4"/>
        <v>28.24.</v>
      </c>
      <c r="C145" s="1" t="s">
        <v>125</v>
      </c>
      <c r="D145" s="110" t="s">
        <v>381</v>
      </c>
      <c r="E145" s="110" t="s">
        <v>94</v>
      </c>
      <c r="F145" s="32">
        <f>IFERROR(VLOOKUP(G145,Лист2!$B$3:$C$8,2,FALSE),"-")</f>
        <v>796</v>
      </c>
      <c r="G145" s="32" t="s">
        <v>30</v>
      </c>
      <c r="H145" s="118">
        <v>1</v>
      </c>
      <c r="I145" s="35" t="s">
        <v>17</v>
      </c>
      <c r="J145" s="34" t="s">
        <v>18</v>
      </c>
      <c r="K145" s="83">
        <v>195400</v>
      </c>
      <c r="L145" s="102">
        <v>46157</v>
      </c>
      <c r="M145" s="102">
        <v>46248</v>
      </c>
      <c r="N145" s="78" t="s">
        <v>456</v>
      </c>
      <c r="O145" s="32" t="s">
        <v>31</v>
      </c>
      <c r="P145" s="32" t="s">
        <v>31</v>
      </c>
      <c r="Q145" s="24" t="s">
        <v>227</v>
      </c>
    </row>
    <row r="146" spans="1:17" s="23" customFormat="1" ht="150" x14ac:dyDescent="0.25">
      <c r="A146" s="128">
        <v>167</v>
      </c>
      <c r="B146" s="32" t="str">
        <f t="shared" si="4"/>
        <v>86.90.</v>
      </c>
      <c r="C146" s="1" t="s">
        <v>136</v>
      </c>
      <c r="D146" s="111" t="s">
        <v>421</v>
      </c>
      <c r="E146" s="111" t="s">
        <v>137</v>
      </c>
      <c r="F146" s="85">
        <f>IFERROR(VLOOKUP(G146,Лист2!$B$3:$C$8,2,FALSE),"-")</f>
        <v>876</v>
      </c>
      <c r="G146" s="85" t="s">
        <v>27</v>
      </c>
      <c r="H146" s="98">
        <v>1</v>
      </c>
      <c r="I146" s="86" t="s">
        <v>17</v>
      </c>
      <c r="J146" s="84" t="s">
        <v>18</v>
      </c>
      <c r="K146" s="83">
        <v>2000000</v>
      </c>
      <c r="L146" s="102">
        <v>46157</v>
      </c>
      <c r="M146" s="103">
        <v>47118</v>
      </c>
      <c r="N146" s="32" t="s">
        <v>35</v>
      </c>
      <c r="O146" s="32" t="s">
        <v>32</v>
      </c>
      <c r="P146" s="32" t="s">
        <v>32</v>
      </c>
      <c r="Q146" s="24" t="s">
        <v>227</v>
      </c>
    </row>
    <row r="147" spans="1:17" s="23" customFormat="1" ht="62.25" customHeight="1" x14ac:dyDescent="0.25">
      <c r="A147" s="80">
        <v>78</v>
      </c>
      <c r="B147" s="32" t="str">
        <f>LEFT(C147,6)</f>
        <v>65.12.</v>
      </c>
      <c r="C147" s="1" t="s">
        <v>225</v>
      </c>
      <c r="D147" s="110" t="s">
        <v>371</v>
      </c>
      <c r="E147" s="110" t="s">
        <v>372</v>
      </c>
      <c r="F147" s="32">
        <f>IFERROR(VLOOKUP(G147,Лист2!$B$3:$C$8,2,FALSE),"-")</f>
        <v>876</v>
      </c>
      <c r="G147" s="32" t="s">
        <v>27</v>
      </c>
      <c r="H147" s="118">
        <v>1</v>
      </c>
      <c r="I147" s="35" t="s">
        <v>17</v>
      </c>
      <c r="J147" s="34" t="s">
        <v>18</v>
      </c>
      <c r="K147" s="71">
        <v>198448.96</v>
      </c>
      <c r="L147" s="102">
        <v>46157</v>
      </c>
      <c r="M147" s="102">
        <v>46522</v>
      </c>
      <c r="N147" s="32" t="s">
        <v>35</v>
      </c>
      <c r="O147" s="32" t="s">
        <v>32</v>
      </c>
      <c r="P147" s="32" t="s">
        <v>32</v>
      </c>
      <c r="Q147" s="24" t="s">
        <v>227</v>
      </c>
    </row>
    <row r="148" spans="1:17" s="23" customFormat="1" ht="60" x14ac:dyDescent="0.25">
      <c r="A148" s="136">
        <v>168</v>
      </c>
      <c r="B148" s="32" t="s">
        <v>466</v>
      </c>
      <c r="C148" s="1" t="s">
        <v>465</v>
      </c>
      <c r="D148" s="110" t="s">
        <v>464</v>
      </c>
      <c r="E148" s="110"/>
      <c r="F148" s="32">
        <f>IFERROR(VLOOKUP(G148,Лист2!$B$3:$C$8,2,FALSE),"-")</f>
        <v>796</v>
      </c>
      <c r="G148" s="32" t="s">
        <v>30</v>
      </c>
      <c r="H148" s="118">
        <v>1</v>
      </c>
      <c r="I148" s="35" t="s">
        <v>17</v>
      </c>
      <c r="J148" s="34" t="s">
        <v>18</v>
      </c>
      <c r="K148" s="71">
        <v>320000</v>
      </c>
      <c r="L148" s="102">
        <v>46157</v>
      </c>
      <c r="M148" s="102">
        <v>46187</v>
      </c>
      <c r="N148" s="32" t="s">
        <v>35</v>
      </c>
      <c r="O148" s="32" t="s">
        <v>32</v>
      </c>
      <c r="P148" s="32" t="s">
        <v>32</v>
      </c>
      <c r="Q148" s="24" t="s">
        <v>227</v>
      </c>
    </row>
    <row r="149" spans="1:17" s="23" customFormat="1" ht="75" x14ac:dyDescent="0.25">
      <c r="A149" s="80">
        <v>84</v>
      </c>
      <c r="B149" s="32" t="str">
        <f>LEFT(C149,6)</f>
        <v>23.99.</v>
      </c>
      <c r="C149" s="1" t="s">
        <v>373</v>
      </c>
      <c r="D149" s="110" t="s">
        <v>201</v>
      </c>
      <c r="E149" s="110" t="s">
        <v>57</v>
      </c>
      <c r="F149" s="32" t="str">
        <f>IFERROR(VLOOKUP(G149,Лист2!$B$3:$C$8,2,FALSE),"-")</f>
        <v>166</v>
      </c>
      <c r="G149" s="32" t="s">
        <v>25</v>
      </c>
      <c r="H149" s="118">
        <v>10000</v>
      </c>
      <c r="I149" s="35" t="s">
        <v>17</v>
      </c>
      <c r="J149" s="34" t="s">
        <v>18</v>
      </c>
      <c r="K149" s="71">
        <v>2375000</v>
      </c>
      <c r="L149" s="102">
        <v>46167</v>
      </c>
      <c r="M149" s="102">
        <v>46319</v>
      </c>
      <c r="N149" s="57" t="s">
        <v>255</v>
      </c>
      <c r="O149" s="32" t="s">
        <v>31</v>
      </c>
      <c r="P149" s="32" t="s">
        <v>31</v>
      </c>
      <c r="Q149" s="24" t="s">
        <v>227</v>
      </c>
    </row>
    <row r="150" spans="1:17" s="23" customFormat="1" ht="120" x14ac:dyDescent="0.25">
      <c r="A150" s="136">
        <v>169</v>
      </c>
      <c r="B150" s="82" t="s">
        <v>405</v>
      </c>
      <c r="C150" s="82" t="s">
        <v>406</v>
      </c>
      <c r="D150" s="110" t="s">
        <v>467</v>
      </c>
      <c r="E150" s="110" t="s">
        <v>90</v>
      </c>
      <c r="F150" s="32">
        <f>IFERROR(VLOOKUP(G150,Лист2!$B$3:$C$8,2,FALSE),"-")</f>
        <v>876</v>
      </c>
      <c r="G150" s="32" t="s">
        <v>27</v>
      </c>
      <c r="H150" s="118">
        <v>1</v>
      </c>
      <c r="I150" s="35" t="s">
        <v>17</v>
      </c>
      <c r="J150" s="34" t="s">
        <v>18</v>
      </c>
      <c r="K150" s="71">
        <v>169900</v>
      </c>
      <c r="L150" s="102">
        <v>46167</v>
      </c>
      <c r="M150" s="102">
        <v>46167</v>
      </c>
      <c r="N150" s="32" t="s">
        <v>35</v>
      </c>
      <c r="O150" s="32" t="s">
        <v>32</v>
      </c>
      <c r="P150" s="32" t="s">
        <v>32</v>
      </c>
      <c r="Q150" s="24" t="s">
        <v>227</v>
      </c>
    </row>
    <row r="151" spans="1:17" s="23" customFormat="1" ht="69" customHeight="1" x14ac:dyDescent="0.25">
      <c r="A151" s="136">
        <v>171</v>
      </c>
      <c r="B151" s="67" t="s">
        <v>324</v>
      </c>
      <c r="C151" s="67" t="s">
        <v>221</v>
      </c>
      <c r="D151" s="76" t="s">
        <v>472</v>
      </c>
      <c r="E151" s="110" t="s">
        <v>74</v>
      </c>
      <c r="F151" s="32">
        <f>IFERROR(VLOOKUP(G151,Лист2!$B$3:$C$8,2,FALSE),"-")</f>
        <v>876</v>
      </c>
      <c r="G151" s="32" t="s">
        <v>27</v>
      </c>
      <c r="H151" s="118">
        <v>1</v>
      </c>
      <c r="I151" s="35" t="s">
        <v>17</v>
      </c>
      <c r="J151" s="34" t="s">
        <v>18</v>
      </c>
      <c r="K151" s="71">
        <v>2068437.28</v>
      </c>
      <c r="L151" s="102">
        <v>46157</v>
      </c>
      <c r="M151" s="102">
        <v>46387</v>
      </c>
      <c r="N151" s="32" t="s">
        <v>35</v>
      </c>
      <c r="O151" s="32" t="s">
        <v>32</v>
      </c>
      <c r="P151" s="32" t="s">
        <v>32</v>
      </c>
      <c r="Q151" s="24" t="s">
        <v>227</v>
      </c>
    </row>
    <row r="152" spans="1:17" s="23" customFormat="1" ht="92.25" customHeight="1" x14ac:dyDescent="0.25">
      <c r="A152" s="136">
        <v>172</v>
      </c>
      <c r="B152" s="54" t="s">
        <v>473</v>
      </c>
      <c r="C152" s="54" t="s">
        <v>474</v>
      </c>
      <c r="D152" s="54" t="s">
        <v>475</v>
      </c>
      <c r="E152" s="139" t="s">
        <v>90</v>
      </c>
      <c r="F152" s="32">
        <f>IFERROR(VLOOKUP(G152,Лист2!$B$3:$C$8,2,FALSE),"-")</f>
        <v>876</v>
      </c>
      <c r="G152" s="32" t="s">
        <v>27</v>
      </c>
      <c r="H152" s="118">
        <v>1</v>
      </c>
      <c r="I152" s="35" t="s">
        <v>17</v>
      </c>
      <c r="J152" s="34" t="s">
        <v>18</v>
      </c>
      <c r="K152" s="71">
        <v>1400000</v>
      </c>
      <c r="L152" s="102">
        <v>46157</v>
      </c>
      <c r="M152" s="102">
        <v>46261</v>
      </c>
      <c r="N152" s="32" t="s">
        <v>35</v>
      </c>
      <c r="O152" s="32" t="s">
        <v>32</v>
      </c>
      <c r="P152" s="32" t="s">
        <v>32</v>
      </c>
      <c r="Q152" s="24" t="s">
        <v>227</v>
      </c>
    </row>
    <row r="153" spans="1:17" s="23" customFormat="1" ht="86.25" customHeight="1" x14ac:dyDescent="0.25">
      <c r="A153" s="136">
        <v>173</v>
      </c>
      <c r="B153" s="54" t="s">
        <v>478</v>
      </c>
      <c r="C153" s="54" t="s">
        <v>295</v>
      </c>
      <c r="D153" s="54" t="s">
        <v>476</v>
      </c>
      <c r="E153" s="139" t="s">
        <v>90</v>
      </c>
      <c r="F153" s="32">
        <f>IFERROR(VLOOKUP(G153,Лист2!$B$3:$C$8,2,FALSE),"-")</f>
        <v>876</v>
      </c>
      <c r="G153" s="32" t="s">
        <v>27</v>
      </c>
      <c r="H153" s="118">
        <v>1</v>
      </c>
      <c r="I153" s="35" t="s">
        <v>17</v>
      </c>
      <c r="J153" s="34" t="s">
        <v>18</v>
      </c>
      <c r="K153" s="71">
        <v>229885.06</v>
      </c>
      <c r="L153" s="102">
        <v>46157</v>
      </c>
      <c r="M153" s="102">
        <v>46261</v>
      </c>
      <c r="N153" s="32" t="s">
        <v>35</v>
      </c>
      <c r="O153" s="32" t="s">
        <v>32</v>
      </c>
      <c r="P153" s="32" t="s">
        <v>32</v>
      </c>
      <c r="Q153" s="24" t="s">
        <v>227</v>
      </c>
    </row>
    <row r="154" spans="1:17" s="23" customFormat="1" ht="96" customHeight="1" x14ac:dyDescent="0.25">
      <c r="A154" s="80">
        <v>90</v>
      </c>
      <c r="B154" s="32" t="str">
        <f>LEFT(C154,6)</f>
        <v>26.51.</v>
      </c>
      <c r="C154" s="1" t="s">
        <v>145</v>
      </c>
      <c r="D154" s="111" t="s">
        <v>260</v>
      </c>
      <c r="E154" s="111" t="s">
        <v>374</v>
      </c>
      <c r="F154" s="85">
        <f>IFERROR(VLOOKUP(G154,Лист2!$B$3:$C$8,2,FALSE),"-")</f>
        <v>796</v>
      </c>
      <c r="G154" s="85" t="s">
        <v>30</v>
      </c>
      <c r="H154" s="98">
        <v>3</v>
      </c>
      <c r="I154" s="86" t="s">
        <v>17</v>
      </c>
      <c r="J154" s="84" t="s">
        <v>18</v>
      </c>
      <c r="K154" s="83">
        <v>2122400</v>
      </c>
      <c r="L154" s="102">
        <v>46157</v>
      </c>
      <c r="M154" s="102">
        <v>46387</v>
      </c>
      <c r="N154" s="57" t="s">
        <v>255</v>
      </c>
      <c r="O154" s="32" t="s">
        <v>31</v>
      </c>
      <c r="P154" s="32" t="s">
        <v>31</v>
      </c>
      <c r="Q154" s="24" t="s">
        <v>227</v>
      </c>
    </row>
    <row r="155" spans="1:17" s="23" customFormat="1" ht="49.5" customHeight="1" x14ac:dyDescent="0.25">
      <c r="A155" s="80">
        <v>36</v>
      </c>
      <c r="B155" s="32" t="str">
        <f>LEFT(C155,6)</f>
        <v>14.12.</v>
      </c>
      <c r="C155" s="1" t="s">
        <v>210</v>
      </c>
      <c r="D155" s="111" t="s">
        <v>480</v>
      </c>
      <c r="E155" s="111" t="s">
        <v>192</v>
      </c>
      <c r="F155" s="85">
        <f>IFERROR(VLOOKUP(G155,Лист2!$B$3:$C$8,2,FALSE),"-")</f>
        <v>796</v>
      </c>
      <c r="G155" s="85" t="s">
        <v>30</v>
      </c>
      <c r="H155" s="98" t="s">
        <v>166</v>
      </c>
      <c r="I155" s="86" t="s">
        <v>17</v>
      </c>
      <c r="J155" s="84" t="s">
        <v>18</v>
      </c>
      <c r="K155" s="83">
        <v>10326000</v>
      </c>
      <c r="L155" s="102">
        <v>46157</v>
      </c>
      <c r="M155" s="103">
        <v>46387</v>
      </c>
      <c r="N155" s="78" t="s">
        <v>456</v>
      </c>
      <c r="O155" s="32" t="s">
        <v>31</v>
      </c>
      <c r="P155" s="32" t="s">
        <v>31</v>
      </c>
      <c r="Q155" s="24" t="s">
        <v>227</v>
      </c>
    </row>
    <row r="156" spans="1:17" s="47" customFormat="1" ht="24" customHeight="1" x14ac:dyDescent="0.25">
      <c r="A156" s="39"/>
      <c r="B156" s="48"/>
      <c r="C156" s="48"/>
      <c r="D156" s="146" t="s">
        <v>234</v>
      </c>
      <c r="E156" s="116"/>
      <c r="F156" s="50"/>
      <c r="G156" s="50"/>
      <c r="H156" s="51"/>
      <c r="I156" s="52"/>
      <c r="J156" s="140"/>
      <c r="K156" s="141"/>
      <c r="L156" s="142"/>
      <c r="M156" s="142"/>
      <c r="N156" s="143"/>
      <c r="O156" s="144"/>
      <c r="P156" s="144"/>
      <c r="Q156" s="144"/>
    </row>
    <row r="157" spans="1:17" s="23" customFormat="1" ht="60" x14ac:dyDescent="0.25">
      <c r="A157" s="80">
        <v>126</v>
      </c>
      <c r="B157" s="85" t="s">
        <v>501</v>
      </c>
      <c r="C157" s="81" t="s">
        <v>188</v>
      </c>
      <c r="D157" s="111" t="s">
        <v>483</v>
      </c>
      <c r="E157" s="111" t="s">
        <v>58</v>
      </c>
      <c r="F157" s="85">
        <f>IFERROR(VLOOKUP(G157,Лист2!$B$3:$C$8,2,FALSE),"-")</f>
        <v>876</v>
      </c>
      <c r="G157" s="85" t="s">
        <v>27</v>
      </c>
      <c r="H157" s="98">
        <v>1</v>
      </c>
      <c r="I157" s="86" t="s">
        <v>17</v>
      </c>
      <c r="J157" s="84" t="s">
        <v>18</v>
      </c>
      <c r="K157" s="83">
        <v>1138244.0900000001</v>
      </c>
      <c r="L157" s="103">
        <v>46174</v>
      </c>
      <c r="M157" s="102">
        <v>46325</v>
      </c>
      <c r="N157" s="57" t="s">
        <v>249</v>
      </c>
      <c r="O157" s="32" t="s">
        <v>31</v>
      </c>
      <c r="P157" s="32" t="s">
        <v>31</v>
      </c>
      <c r="Q157" s="24" t="s">
        <v>227</v>
      </c>
    </row>
    <row r="158" spans="1:17" s="23" customFormat="1" ht="30" x14ac:dyDescent="0.25">
      <c r="A158" s="24">
        <v>127</v>
      </c>
      <c r="B158" s="32" t="str">
        <f t="shared" si="2"/>
        <v>26.30.</v>
      </c>
      <c r="C158" s="1" t="s">
        <v>141</v>
      </c>
      <c r="D158" s="111" t="s">
        <v>385</v>
      </c>
      <c r="E158" s="111" t="s">
        <v>142</v>
      </c>
      <c r="F158" s="85">
        <f>IFERROR(VLOOKUP(G158,Лист2!$B$3:$C$8,2,FALSE),"-")</f>
        <v>796</v>
      </c>
      <c r="G158" s="85" t="s">
        <v>30</v>
      </c>
      <c r="H158" s="98">
        <v>2</v>
      </c>
      <c r="I158" s="86" t="s">
        <v>17</v>
      </c>
      <c r="J158" s="84" t="s">
        <v>18</v>
      </c>
      <c r="K158" s="83">
        <v>1500000</v>
      </c>
      <c r="L158" s="103">
        <v>46174</v>
      </c>
      <c r="M158" s="102">
        <v>46264</v>
      </c>
      <c r="N158" s="57" t="s">
        <v>255</v>
      </c>
      <c r="O158" s="32" t="s">
        <v>31</v>
      </c>
      <c r="P158" s="32" t="s">
        <v>31</v>
      </c>
      <c r="Q158" s="24" t="s">
        <v>227</v>
      </c>
    </row>
    <row r="159" spans="1:17" s="23" customFormat="1" ht="45" x14ac:dyDescent="0.25">
      <c r="A159" s="24">
        <v>128</v>
      </c>
      <c r="B159" s="32" t="str">
        <f t="shared" si="2"/>
        <v>43.39.</v>
      </c>
      <c r="C159" s="81" t="s">
        <v>174</v>
      </c>
      <c r="D159" s="111" t="s">
        <v>187</v>
      </c>
      <c r="E159" s="111" t="s">
        <v>58</v>
      </c>
      <c r="F159" s="85">
        <f>IFERROR(VLOOKUP(G159,Лист2!$B$3:$C$8,2,FALSE),"-")</f>
        <v>876</v>
      </c>
      <c r="G159" s="85" t="s">
        <v>27</v>
      </c>
      <c r="H159" s="98">
        <v>1</v>
      </c>
      <c r="I159" s="86" t="s">
        <v>17</v>
      </c>
      <c r="J159" s="84" t="s">
        <v>18</v>
      </c>
      <c r="K159" s="83">
        <v>1020000</v>
      </c>
      <c r="L159" s="103">
        <v>46174</v>
      </c>
      <c r="M159" s="103">
        <v>46325</v>
      </c>
      <c r="N159" s="57" t="s">
        <v>249</v>
      </c>
      <c r="O159" s="32" t="s">
        <v>31</v>
      </c>
      <c r="P159" s="32" t="s">
        <v>31</v>
      </c>
      <c r="Q159" s="24" t="s">
        <v>227</v>
      </c>
    </row>
    <row r="160" spans="1:17" s="23" customFormat="1" ht="74.25" customHeight="1" x14ac:dyDescent="0.25">
      <c r="A160" s="80">
        <v>99</v>
      </c>
      <c r="B160" s="85" t="str">
        <f t="shared" ref="B160:B165" si="5">LEFT(C160,6)</f>
        <v>43.39.</v>
      </c>
      <c r="C160" s="81" t="s">
        <v>174</v>
      </c>
      <c r="D160" s="111" t="s">
        <v>479</v>
      </c>
      <c r="E160" s="111" t="s">
        <v>58</v>
      </c>
      <c r="F160" s="85">
        <f>IFERROR(VLOOKUP(G160,Лист2!$B$3:$C$8,2,FALSE),"-")</f>
        <v>876</v>
      </c>
      <c r="G160" s="85" t="s">
        <v>27</v>
      </c>
      <c r="H160" s="98">
        <v>1</v>
      </c>
      <c r="I160" s="86" t="s">
        <v>17</v>
      </c>
      <c r="J160" s="84" t="s">
        <v>18</v>
      </c>
      <c r="K160" s="83">
        <v>828350.06</v>
      </c>
      <c r="L160" s="103">
        <v>46174</v>
      </c>
      <c r="M160" s="103">
        <v>46356</v>
      </c>
      <c r="N160" s="78" t="s">
        <v>456</v>
      </c>
      <c r="O160" s="32" t="s">
        <v>31</v>
      </c>
      <c r="P160" s="32" t="s">
        <v>31</v>
      </c>
      <c r="Q160" s="24" t="s">
        <v>227</v>
      </c>
    </row>
    <row r="161" spans="1:17" s="23" customFormat="1" ht="45" x14ac:dyDescent="0.25">
      <c r="A161" s="80">
        <v>107</v>
      </c>
      <c r="B161" s="85" t="s">
        <v>500</v>
      </c>
      <c r="C161" s="81" t="s">
        <v>499</v>
      </c>
      <c r="D161" s="111" t="s">
        <v>506</v>
      </c>
      <c r="E161" s="111" t="s">
        <v>58</v>
      </c>
      <c r="F161" s="85">
        <f>IFERROR(VLOOKUP(G161,Лист2!$B$3:$C$8,2,FALSE),"-")</f>
        <v>876</v>
      </c>
      <c r="G161" s="85" t="s">
        <v>27</v>
      </c>
      <c r="H161" s="98">
        <v>1</v>
      </c>
      <c r="I161" s="86" t="s">
        <v>17</v>
      </c>
      <c r="J161" s="84" t="s">
        <v>18</v>
      </c>
      <c r="K161" s="83">
        <v>4065173</v>
      </c>
      <c r="L161" s="103">
        <v>46174</v>
      </c>
      <c r="M161" s="103">
        <v>46254</v>
      </c>
      <c r="N161" s="57" t="s">
        <v>249</v>
      </c>
      <c r="O161" s="32" t="s">
        <v>31</v>
      </c>
      <c r="P161" s="32" t="s">
        <v>31</v>
      </c>
      <c r="Q161" s="24" t="s">
        <v>227</v>
      </c>
    </row>
    <row r="162" spans="1:17" s="23" customFormat="1" ht="45" x14ac:dyDescent="0.25">
      <c r="A162" s="80">
        <v>114</v>
      </c>
      <c r="B162" s="85" t="str">
        <f t="shared" si="5"/>
        <v>43.29.</v>
      </c>
      <c r="C162" s="81" t="s">
        <v>181</v>
      </c>
      <c r="D162" s="111" t="s">
        <v>477</v>
      </c>
      <c r="E162" s="111" t="s">
        <v>58</v>
      </c>
      <c r="F162" s="85">
        <f>IFERROR(VLOOKUP(G162,Лист2!$B$3:$C$8,2,FALSE),"-")</f>
        <v>876</v>
      </c>
      <c r="G162" s="85" t="s">
        <v>27</v>
      </c>
      <c r="H162" s="98">
        <v>1</v>
      </c>
      <c r="I162" s="86" t="s">
        <v>17</v>
      </c>
      <c r="J162" s="84" t="s">
        <v>18</v>
      </c>
      <c r="K162" s="83">
        <v>1059290.6399999999</v>
      </c>
      <c r="L162" s="103">
        <v>46174</v>
      </c>
      <c r="M162" s="103">
        <v>46254</v>
      </c>
      <c r="N162" s="78" t="s">
        <v>456</v>
      </c>
      <c r="O162" s="32" t="s">
        <v>31</v>
      </c>
      <c r="P162" s="32" t="s">
        <v>31</v>
      </c>
      <c r="Q162" s="24" t="s">
        <v>227</v>
      </c>
    </row>
    <row r="163" spans="1:17" s="23" customFormat="1" ht="45" customHeight="1" x14ac:dyDescent="0.25">
      <c r="A163" s="80">
        <v>117</v>
      </c>
      <c r="B163" s="85" t="str">
        <f t="shared" si="5"/>
        <v>27.32.</v>
      </c>
      <c r="C163" s="81" t="s">
        <v>213</v>
      </c>
      <c r="D163" s="111" t="s">
        <v>504</v>
      </c>
      <c r="E163" s="111" t="s">
        <v>259</v>
      </c>
      <c r="F163" s="85">
        <f>IFERROR(VLOOKUP(G163,Лист2!$B$3:$C$8,2,FALSE),"-")</f>
        <v>796</v>
      </c>
      <c r="G163" s="85" t="s">
        <v>30</v>
      </c>
      <c r="H163" s="98">
        <v>1</v>
      </c>
      <c r="I163" s="86" t="s">
        <v>17</v>
      </c>
      <c r="J163" s="84" t="s">
        <v>18</v>
      </c>
      <c r="K163" s="83">
        <v>842241.66</v>
      </c>
      <c r="L163" s="103">
        <v>46174</v>
      </c>
      <c r="M163" s="103">
        <v>46204</v>
      </c>
      <c r="N163" s="57" t="s">
        <v>255</v>
      </c>
      <c r="O163" s="32" t="s">
        <v>31</v>
      </c>
      <c r="P163" s="32" t="s">
        <v>31</v>
      </c>
      <c r="Q163" s="24" t="s">
        <v>227</v>
      </c>
    </row>
    <row r="164" spans="1:17" s="23" customFormat="1" ht="45" x14ac:dyDescent="0.25">
      <c r="A164" s="80">
        <v>125</v>
      </c>
      <c r="B164" s="85" t="s">
        <v>365</v>
      </c>
      <c r="C164" s="81" t="s">
        <v>487</v>
      </c>
      <c r="D164" s="111" t="s">
        <v>384</v>
      </c>
      <c r="E164" s="111" t="s">
        <v>100</v>
      </c>
      <c r="F164" s="85">
        <f>IFERROR(VLOOKUP(G164,Лист2!$B$3:$C$8,2,FALSE),"-")</f>
        <v>876</v>
      </c>
      <c r="G164" s="85" t="s">
        <v>27</v>
      </c>
      <c r="H164" s="98">
        <v>150000</v>
      </c>
      <c r="I164" s="86" t="s">
        <v>17</v>
      </c>
      <c r="J164" s="84" t="s">
        <v>18</v>
      </c>
      <c r="K164" s="83">
        <v>7000000</v>
      </c>
      <c r="L164" s="103">
        <v>46174</v>
      </c>
      <c r="M164" s="103">
        <v>46336</v>
      </c>
      <c r="N164" s="57" t="s">
        <v>249</v>
      </c>
      <c r="O164" s="32" t="s">
        <v>31</v>
      </c>
      <c r="P164" s="32" t="s">
        <v>31</v>
      </c>
      <c r="Q164" s="24" t="s">
        <v>227</v>
      </c>
    </row>
    <row r="165" spans="1:17" s="23" customFormat="1" ht="66.75" customHeight="1" x14ac:dyDescent="0.25">
      <c r="A165" s="128">
        <v>174</v>
      </c>
      <c r="B165" s="85" t="str">
        <f t="shared" si="5"/>
        <v>29.10.</v>
      </c>
      <c r="C165" s="81" t="s">
        <v>78</v>
      </c>
      <c r="D165" s="111" t="s">
        <v>84</v>
      </c>
      <c r="E165" s="111" t="s">
        <v>85</v>
      </c>
      <c r="F165" s="85">
        <f>IFERROR(VLOOKUP(G165,Лист2!$B$3:$C$8,2,FALSE),"-")</f>
        <v>796</v>
      </c>
      <c r="G165" s="85" t="s">
        <v>30</v>
      </c>
      <c r="H165" s="98">
        <v>1</v>
      </c>
      <c r="I165" s="86" t="s">
        <v>17</v>
      </c>
      <c r="J165" s="84" t="s">
        <v>18</v>
      </c>
      <c r="K165" s="83">
        <v>24800000</v>
      </c>
      <c r="L165" s="103">
        <v>46174</v>
      </c>
      <c r="M165" s="102">
        <v>46266</v>
      </c>
      <c r="N165" s="85" t="s">
        <v>481</v>
      </c>
      <c r="O165" s="32" t="s">
        <v>31</v>
      </c>
      <c r="P165" s="32" t="s">
        <v>227</v>
      </c>
      <c r="Q165" s="24" t="s">
        <v>227</v>
      </c>
    </row>
    <row r="166" spans="1:17" s="23" customFormat="1" ht="53.25" customHeight="1" x14ac:dyDescent="0.25">
      <c r="A166" s="136">
        <v>175</v>
      </c>
      <c r="B166" s="147" t="s">
        <v>485</v>
      </c>
      <c r="C166" s="148" t="s">
        <v>482</v>
      </c>
      <c r="D166" s="111" t="s">
        <v>484</v>
      </c>
      <c r="E166" s="111" t="s">
        <v>70</v>
      </c>
      <c r="F166" s="85">
        <f>IFERROR(VLOOKUP(G166,Лист2!$B$3:$C$8,2,FALSE),"-")</f>
        <v>796</v>
      </c>
      <c r="G166" s="85" t="s">
        <v>30</v>
      </c>
      <c r="H166" s="98">
        <v>1</v>
      </c>
      <c r="I166" s="86" t="s">
        <v>17</v>
      </c>
      <c r="J166" s="84" t="s">
        <v>18</v>
      </c>
      <c r="K166" s="83">
        <v>668100</v>
      </c>
      <c r="L166" s="103">
        <v>46174</v>
      </c>
      <c r="M166" s="102">
        <v>46235</v>
      </c>
      <c r="N166" s="57" t="s">
        <v>255</v>
      </c>
      <c r="O166" s="32" t="s">
        <v>31</v>
      </c>
      <c r="P166" s="32" t="s">
        <v>31</v>
      </c>
      <c r="Q166" s="24" t="s">
        <v>227</v>
      </c>
    </row>
    <row r="167" spans="1:17" s="23" customFormat="1" ht="45" x14ac:dyDescent="0.25">
      <c r="A167" s="80">
        <v>71</v>
      </c>
      <c r="B167" s="85" t="str">
        <f>LEFT(C167,6)</f>
        <v>20.59.</v>
      </c>
      <c r="C167" s="81" t="s">
        <v>77</v>
      </c>
      <c r="D167" s="111" t="s">
        <v>486</v>
      </c>
      <c r="E167" s="111" t="s">
        <v>370</v>
      </c>
      <c r="F167" s="85">
        <v>55</v>
      </c>
      <c r="G167" s="85" t="s">
        <v>498</v>
      </c>
      <c r="H167" s="98">
        <v>420</v>
      </c>
      <c r="I167" s="86" t="s">
        <v>17</v>
      </c>
      <c r="J167" s="84" t="s">
        <v>18</v>
      </c>
      <c r="K167" s="83">
        <v>255050</v>
      </c>
      <c r="L167" s="103">
        <v>46174</v>
      </c>
      <c r="M167" s="103">
        <v>46235</v>
      </c>
      <c r="N167" s="78" t="s">
        <v>456</v>
      </c>
      <c r="O167" s="32" t="s">
        <v>31</v>
      </c>
      <c r="P167" s="32" t="s">
        <v>31</v>
      </c>
      <c r="Q167" s="24" t="s">
        <v>227</v>
      </c>
    </row>
    <row r="168" spans="1:17" s="23" customFormat="1" ht="69.75" customHeight="1" x14ac:dyDescent="0.25">
      <c r="A168" s="80">
        <v>76</v>
      </c>
      <c r="B168" s="85" t="str">
        <f>LEFT(C168,6)</f>
        <v>33.14.</v>
      </c>
      <c r="C168" s="81" t="s">
        <v>165</v>
      </c>
      <c r="D168" s="111" t="s">
        <v>505</v>
      </c>
      <c r="E168" s="111" t="s">
        <v>158</v>
      </c>
      <c r="F168" s="85">
        <f>IFERROR(VLOOKUP(G168,Лист2!$B$3:$C$8,2,FALSE),"-")</f>
        <v>876</v>
      </c>
      <c r="G168" s="85" t="s">
        <v>27</v>
      </c>
      <c r="H168" s="98">
        <v>3</v>
      </c>
      <c r="I168" s="86" t="s">
        <v>17</v>
      </c>
      <c r="J168" s="84" t="s">
        <v>18</v>
      </c>
      <c r="K168" s="83">
        <v>1854400</v>
      </c>
      <c r="L168" s="103">
        <v>46174</v>
      </c>
      <c r="M168" s="102">
        <v>46357</v>
      </c>
      <c r="N168" s="32" t="s">
        <v>249</v>
      </c>
      <c r="O168" s="32" t="s">
        <v>31</v>
      </c>
      <c r="P168" s="32" t="s">
        <v>31</v>
      </c>
      <c r="Q168" s="24" t="s">
        <v>227</v>
      </c>
    </row>
    <row r="169" spans="1:17" s="23" customFormat="1" ht="90" x14ac:dyDescent="0.25">
      <c r="A169" s="80">
        <v>101</v>
      </c>
      <c r="B169" s="85" t="s">
        <v>365</v>
      </c>
      <c r="C169" s="81" t="s">
        <v>491</v>
      </c>
      <c r="D169" s="111" t="s">
        <v>490</v>
      </c>
      <c r="E169" s="111" t="s">
        <v>58</v>
      </c>
      <c r="F169" s="85">
        <f>IFERROR(VLOOKUP(G169,Лист2!$B$3:$C$8,2,FALSE),"-")</f>
        <v>876</v>
      </c>
      <c r="G169" s="85" t="s">
        <v>27</v>
      </c>
      <c r="H169" s="98">
        <v>1</v>
      </c>
      <c r="I169" s="86" t="s">
        <v>17</v>
      </c>
      <c r="J169" s="84" t="s">
        <v>18</v>
      </c>
      <c r="K169" s="83">
        <v>2103690.04</v>
      </c>
      <c r="L169" s="103">
        <v>46174</v>
      </c>
      <c r="M169" s="102">
        <v>46356</v>
      </c>
      <c r="N169" s="57" t="s">
        <v>249</v>
      </c>
      <c r="O169" s="85" t="s">
        <v>31</v>
      </c>
      <c r="P169" s="85" t="s">
        <v>31</v>
      </c>
      <c r="Q169" s="78" t="s">
        <v>227</v>
      </c>
    </row>
    <row r="170" spans="1:17" s="23" customFormat="1" ht="120" x14ac:dyDescent="0.25">
      <c r="A170" s="80">
        <v>106</v>
      </c>
      <c r="B170" s="85" t="s">
        <v>489</v>
      </c>
      <c r="C170" s="81" t="s">
        <v>488</v>
      </c>
      <c r="D170" s="111" t="s">
        <v>98</v>
      </c>
      <c r="E170" s="111" t="s">
        <v>99</v>
      </c>
      <c r="F170" s="85">
        <f>IFERROR(VLOOKUP(G170,Лист2!$B$3:$C$8,2,FALSE),"-")</f>
        <v>876</v>
      </c>
      <c r="G170" s="85" t="s">
        <v>27</v>
      </c>
      <c r="H170" s="98">
        <v>36000</v>
      </c>
      <c r="I170" s="86" t="s">
        <v>17</v>
      </c>
      <c r="J170" s="84" t="s">
        <v>18</v>
      </c>
      <c r="K170" s="83">
        <v>6210000</v>
      </c>
      <c r="L170" s="103">
        <v>46174</v>
      </c>
      <c r="M170" s="102">
        <v>46285</v>
      </c>
      <c r="N170" s="57" t="s">
        <v>249</v>
      </c>
      <c r="O170" s="32" t="s">
        <v>31</v>
      </c>
      <c r="P170" s="32" t="s">
        <v>31</v>
      </c>
      <c r="Q170" s="24" t="s">
        <v>227</v>
      </c>
    </row>
    <row r="171" spans="1:17" s="23" customFormat="1" ht="67.5" customHeight="1" x14ac:dyDescent="0.25">
      <c r="A171" s="80">
        <v>116</v>
      </c>
      <c r="B171" s="32" t="str">
        <f>LEFT(C171,6)</f>
        <v>42.22.</v>
      </c>
      <c r="C171" s="1" t="s">
        <v>163</v>
      </c>
      <c r="D171" s="111" t="s">
        <v>508</v>
      </c>
      <c r="E171" s="111" t="s">
        <v>158</v>
      </c>
      <c r="F171" s="85">
        <f>IFERROR(VLOOKUP(G171,Лист2!$B$3:$C$8,2,FALSE),"-")</f>
        <v>876</v>
      </c>
      <c r="G171" s="85" t="s">
        <v>27</v>
      </c>
      <c r="H171" s="98">
        <v>20</v>
      </c>
      <c r="I171" s="86" t="s">
        <v>17</v>
      </c>
      <c r="J171" s="84" t="s">
        <v>18</v>
      </c>
      <c r="K171" s="83">
        <v>513867.86</v>
      </c>
      <c r="L171" s="103">
        <v>46174</v>
      </c>
      <c r="M171" s="102">
        <v>46357</v>
      </c>
      <c r="N171" s="78" t="s">
        <v>456</v>
      </c>
      <c r="O171" s="32" t="s">
        <v>31</v>
      </c>
      <c r="P171" s="32" t="s">
        <v>31</v>
      </c>
      <c r="Q171" s="24" t="s">
        <v>227</v>
      </c>
    </row>
    <row r="172" spans="1:17" s="23" customFormat="1" ht="75" customHeight="1" x14ac:dyDescent="0.25">
      <c r="A172" s="80">
        <v>118</v>
      </c>
      <c r="B172" s="32" t="s">
        <v>393</v>
      </c>
      <c r="C172" s="1" t="s">
        <v>375</v>
      </c>
      <c r="D172" s="111" t="s">
        <v>492</v>
      </c>
      <c r="E172" s="111" t="s">
        <v>493</v>
      </c>
      <c r="F172" s="85">
        <f>IFERROR(VLOOKUP(G172,Лист2!$B$3:$C$8,2,FALSE),"-")</f>
        <v>876</v>
      </c>
      <c r="G172" s="85" t="s">
        <v>27</v>
      </c>
      <c r="H172" s="98">
        <v>1</v>
      </c>
      <c r="I172" s="86" t="s">
        <v>17</v>
      </c>
      <c r="J172" s="84" t="s">
        <v>18</v>
      </c>
      <c r="K172" s="83">
        <v>546000</v>
      </c>
      <c r="L172" s="103">
        <v>46174</v>
      </c>
      <c r="M172" s="102">
        <v>46235</v>
      </c>
      <c r="N172" s="57" t="s">
        <v>255</v>
      </c>
      <c r="O172" s="32" t="s">
        <v>31</v>
      </c>
      <c r="P172" s="32" t="s">
        <v>31</v>
      </c>
      <c r="Q172" s="24" t="s">
        <v>227</v>
      </c>
    </row>
    <row r="173" spans="1:17" s="23" customFormat="1" ht="90" x14ac:dyDescent="0.25">
      <c r="A173" s="136">
        <v>170</v>
      </c>
      <c r="B173" s="32" t="s">
        <v>470</v>
      </c>
      <c r="C173" s="1" t="s">
        <v>469</v>
      </c>
      <c r="D173" s="110" t="s">
        <v>471</v>
      </c>
      <c r="E173" s="110" t="s">
        <v>74</v>
      </c>
      <c r="F173" s="32">
        <f>IFERROR(VLOOKUP(G173,Лист2!$B$3:$C$8,2,FALSE),"-")</f>
        <v>876</v>
      </c>
      <c r="G173" s="32" t="s">
        <v>27</v>
      </c>
      <c r="H173" s="118">
        <v>1</v>
      </c>
      <c r="I173" s="35" t="s">
        <v>17</v>
      </c>
      <c r="J173" s="34" t="s">
        <v>18</v>
      </c>
      <c r="K173" s="71">
        <v>200000</v>
      </c>
      <c r="L173" s="103">
        <v>46176</v>
      </c>
      <c r="M173" s="103">
        <v>46285</v>
      </c>
      <c r="N173" s="78" t="s">
        <v>219</v>
      </c>
      <c r="O173" s="32" t="s">
        <v>31</v>
      </c>
      <c r="P173" s="32" t="s">
        <v>32</v>
      </c>
      <c r="Q173" s="24" t="s">
        <v>227</v>
      </c>
    </row>
    <row r="174" spans="1:17" s="23" customFormat="1" ht="62.25" customHeight="1" x14ac:dyDescent="0.25">
      <c r="A174" s="136">
        <v>176</v>
      </c>
      <c r="B174" s="32" t="s">
        <v>496</v>
      </c>
      <c r="C174" s="77" t="s">
        <v>495</v>
      </c>
      <c r="D174" s="110" t="s">
        <v>494</v>
      </c>
      <c r="E174" s="110" t="s">
        <v>497</v>
      </c>
      <c r="F174" s="32">
        <f>IFERROR(VLOOKUP(G174,Лист2!$B$3:$C$8,2,FALSE),"-")</f>
        <v>796</v>
      </c>
      <c r="G174" s="32" t="s">
        <v>30</v>
      </c>
      <c r="H174" s="118">
        <v>1</v>
      </c>
      <c r="I174" s="35" t="s">
        <v>17</v>
      </c>
      <c r="J174" s="34" t="s">
        <v>18</v>
      </c>
      <c r="K174" s="71">
        <v>304592.2</v>
      </c>
      <c r="L174" s="103">
        <v>46176</v>
      </c>
      <c r="M174" s="102">
        <v>46285</v>
      </c>
      <c r="N174" s="78" t="s">
        <v>456</v>
      </c>
      <c r="O174" s="32" t="s">
        <v>31</v>
      </c>
      <c r="P174" s="32" t="s">
        <v>31</v>
      </c>
      <c r="Q174" s="24" t="s">
        <v>227</v>
      </c>
    </row>
    <row r="175" spans="1:17" s="23" customFormat="1" ht="135.75" customHeight="1" x14ac:dyDescent="0.25">
      <c r="A175" s="136">
        <v>177</v>
      </c>
      <c r="B175" s="32" t="s">
        <v>399</v>
      </c>
      <c r="C175" s="77" t="s">
        <v>503</v>
      </c>
      <c r="D175" s="110" t="s">
        <v>507</v>
      </c>
      <c r="E175" s="110" t="s">
        <v>74</v>
      </c>
      <c r="F175" s="32">
        <f>IFERROR(VLOOKUP(G175,Лист2!$B$3:$C$8,2,FALSE),"-")</f>
        <v>876</v>
      </c>
      <c r="G175" s="32" t="s">
        <v>27</v>
      </c>
      <c r="H175" s="118">
        <v>1</v>
      </c>
      <c r="I175" s="35" t="s">
        <v>17</v>
      </c>
      <c r="J175" s="34" t="s">
        <v>18</v>
      </c>
      <c r="K175" s="71">
        <v>0</v>
      </c>
      <c r="L175" s="103">
        <v>46176</v>
      </c>
      <c r="M175" s="102">
        <v>46235</v>
      </c>
      <c r="N175" s="78" t="s">
        <v>502</v>
      </c>
      <c r="O175" s="32" t="s">
        <v>31</v>
      </c>
      <c r="P175" s="32" t="s">
        <v>32</v>
      </c>
      <c r="Q175" s="24" t="s">
        <v>227</v>
      </c>
    </row>
    <row r="176" spans="1:17" s="23" customFormat="1" ht="54" customHeight="1" x14ac:dyDescent="0.25">
      <c r="A176" s="136">
        <v>178</v>
      </c>
      <c r="B176" s="67" t="s">
        <v>331</v>
      </c>
      <c r="C176" s="67" t="s">
        <v>310</v>
      </c>
      <c r="D176" s="110" t="s">
        <v>509</v>
      </c>
      <c r="E176" s="110" t="s">
        <v>74</v>
      </c>
      <c r="F176" s="32">
        <f>IFERROR(VLOOKUP(G176,Лист2!$B$3:$C$8,2,FALSE),"-")</f>
        <v>876</v>
      </c>
      <c r="G176" s="32" t="s">
        <v>27</v>
      </c>
      <c r="H176" s="118">
        <v>1</v>
      </c>
      <c r="I176" s="35" t="s">
        <v>17</v>
      </c>
      <c r="J176" s="34" t="s">
        <v>18</v>
      </c>
      <c r="K176" s="71">
        <v>102480</v>
      </c>
      <c r="L176" s="103">
        <v>46176</v>
      </c>
      <c r="M176" s="102">
        <v>46387</v>
      </c>
      <c r="N176" s="32" t="s">
        <v>35</v>
      </c>
      <c r="O176" s="32" t="s">
        <v>32</v>
      </c>
      <c r="P176" s="32" t="s">
        <v>32</v>
      </c>
      <c r="Q176" s="24" t="s">
        <v>227</v>
      </c>
    </row>
    <row r="177" spans="1:17" s="23" customFormat="1" ht="51" customHeight="1" x14ac:dyDescent="0.25">
      <c r="A177" s="136">
        <v>179</v>
      </c>
      <c r="B177" s="32" t="s">
        <v>330</v>
      </c>
      <c r="C177" s="77" t="s">
        <v>511</v>
      </c>
      <c r="D177" s="110" t="s">
        <v>510</v>
      </c>
      <c r="E177" s="110" t="s">
        <v>74</v>
      </c>
      <c r="F177" s="32">
        <f>IFERROR(VLOOKUP(G177,Лист2!$B$3:$C$8,2,FALSE),"-")</f>
        <v>876</v>
      </c>
      <c r="G177" s="32" t="s">
        <v>27</v>
      </c>
      <c r="H177" s="118">
        <v>1</v>
      </c>
      <c r="I177" s="35" t="s">
        <v>17</v>
      </c>
      <c r="J177" s="34" t="s">
        <v>18</v>
      </c>
      <c r="K177" s="71">
        <v>322400</v>
      </c>
      <c r="L177" s="103">
        <v>46176</v>
      </c>
      <c r="M177" s="102">
        <v>45362</v>
      </c>
      <c r="N177" s="32" t="s">
        <v>35</v>
      </c>
      <c r="O177" s="32" t="s">
        <v>32</v>
      </c>
      <c r="P177" s="32" t="s">
        <v>32</v>
      </c>
      <c r="Q177" s="24" t="s">
        <v>227</v>
      </c>
    </row>
    <row r="178" spans="1:17" s="23" customFormat="1" ht="45" x14ac:dyDescent="0.25">
      <c r="A178" s="128">
        <v>111</v>
      </c>
      <c r="B178" s="85" t="s">
        <v>512</v>
      </c>
      <c r="C178" s="81" t="s">
        <v>513</v>
      </c>
      <c r="D178" s="111" t="s">
        <v>382</v>
      </c>
      <c r="E178" s="111" t="s">
        <v>70</v>
      </c>
      <c r="F178" s="85">
        <f>IFERROR(VLOOKUP(G178,Лист2!$B$3:$C$8,2,FALSE),"-")</f>
        <v>796</v>
      </c>
      <c r="G178" s="85" t="s">
        <v>30</v>
      </c>
      <c r="H178" s="98">
        <v>1</v>
      </c>
      <c r="I178" s="86" t="s">
        <v>17</v>
      </c>
      <c r="J178" s="84" t="s">
        <v>18</v>
      </c>
      <c r="K178" s="83">
        <v>3000000</v>
      </c>
      <c r="L178" s="103">
        <v>46176</v>
      </c>
      <c r="M178" s="103">
        <v>46235</v>
      </c>
      <c r="N178" s="57" t="s">
        <v>460</v>
      </c>
      <c r="O178" s="32" t="s">
        <v>31</v>
      </c>
      <c r="P178" s="32" t="s">
        <v>31</v>
      </c>
      <c r="Q178" s="24" t="s">
        <v>227</v>
      </c>
    </row>
    <row r="179" spans="1:17" s="23" customFormat="1" ht="90.75" customHeight="1" x14ac:dyDescent="0.25">
      <c r="A179" s="136">
        <v>180</v>
      </c>
      <c r="B179" s="32" t="str">
        <f t="shared" ref="B179" si="6">LEFT(C179,6)</f>
        <v>26.51.</v>
      </c>
      <c r="C179" s="1" t="s">
        <v>67</v>
      </c>
      <c r="D179" s="110" t="s">
        <v>514</v>
      </c>
      <c r="E179" s="110" t="s">
        <v>73</v>
      </c>
      <c r="F179" s="32">
        <f>IFERROR(VLOOKUP(G179,Лист2!$B$3:$C$8,2,FALSE),"-")</f>
        <v>796</v>
      </c>
      <c r="G179" s="32" t="s">
        <v>30</v>
      </c>
      <c r="H179" s="118">
        <v>3</v>
      </c>
      <c r="I179" s="35" t="s">
        <v>17</v>
      </c>
      <c r="J179" s="34" t="s">
        <v>18</v>
      </c>
      <c r="K179" s="83">
        <v>1195825.26</v>
      </c>
      <c r="L179" s="103">
        <v>46176</v>
      </c>
      <c r="M179" s="103">
        <v>46266</v>
      </c>
      <c r="N179" s="32" t="s">
        <v>35</v>
      </c>
      <c r="O179" s="32" t="s">
        <v>32</v>
      </c>
      <c r="P179" s="32" t="s">
        <v>32</v>
      </c>
      <c r="Q179" s="24" t="s">
        <v>227</v>
      </c>
    </row>
    <row r="180" spans="1:17" s="23" customFormat="1" ht="90.75" customHeight="1" x14ac:dyDescent="0.25">
      <c r="A180" s="136">
        <v>181</v>
      </c>
      <c r="B180" s="32" t="s">
        <v>516</v>
      </c>
      <c r="C180" s="77" t="s">
        <v>517</v>
      </c>
      <c r="D180" s="110" t="s">
        <v>515</v>
      </c>
      <c r="E180" s="110" t="s">
        <v>58</v>
      </c>
      <c r="F180" s="32">
        <f>IFERROR(VLOOKUP(G180,Лист2!$B$3:$C$8,2,FALSE),"-")</f>
        <v>876</v>
      </c>
      <c r="G180" s="32" t="s">
        <v>27</v>
      </c>
      <c r="H180" s="118">
        <v>1</v>
      </c>
      <c r="I180" s="35" t="s">
        <v>17</v>
      </c>
      <c r="J180" s="34" t="s">
        <v>18</v>
      </c>
      <c r="K180" s="83">
        <v>581359.56000000006</v>
      </c>
      <c r="L180" s="103">
        <v>46176</v>
      </c>
      <c r="M180" s="103">
        <v>46325</v>
      </c>
      <c r="N180" s="57" t="s">
        <v>249</v>
      </c>
      <c r="O180" s="32" t="s">
        <v>31</v>
      </c>
      <c r="P180" s="32" t="s">
        <v>31</v>
      </c>
      <c r="Q180" s="24" t="s">
        <v>227</v>
      </c>
    </row>
    <row r="181" spans="1:17" s="23" customFormat="1" ht="54.75" customHeight="1" x14ac:dyDescent="0.25">
      <c r="A181" s="136">
        <v>182</v>
      </c>
      <c r="B181" s="32" t="str">
        <f>LEFT(C181,6)</f>
        <v>58.29.</v>
      </c>
      <c r="C181" s="1" t="s">
        <v>375</v>
      </c>
      <c r="D181" s="111" t="s">
        <v>518</v>
      </c>
      <c r="E181" s="111" t="s">
        <v>90</v>
      </c>
      <c r="F181" s="85">
        <f>IFERROR(VLOOKUP(G181,Лист2!$B$3:$C$8,2,FALSE),"-")</f>
        <v>876</v>
      </c>
      <c r="G181" s="85" t="s">
        <v>27</v>
      </c>
      <c r="H181" s="98">
        <v>1</v>
      </c>
      <c r="I181" s="86" t="s">
        <v>17</v>
      </c>
      <c r="J181" s="84" t="s">
        <v>18</v>
      </c>
      <c r="K181" s="83">
        <v>313050</v>
      </c>
      <c r="L181" s="103">
        <v>46177</v>
      </c>
      <c r="M181" s="103">
        <v>46235</v>
      </c>
      <c r="N181" s="78" t="s">
        <v>255</v>
      </c>
      <c r="O181" s="32" t="s">
        <v>31</v>
      </c>
      <c r="P181" s="32" t="s">
        <v>31</v>
      </c>
      <c r="Q181" s="24" t="s">
        <v>227</v>
      </c>
    </row>
    <row r="182" spans="1:17" s="23" customFormat="1" ht="65.25" customHeight="1" x14ac:dyDescent="0.25">
      <c r="A182" s="136">
        <v>184</v>
      </c>
      <c r="B182" s="32" t="s">
        <v>319</v>
      </c>
      <c r="C182" s="77" t="s">
        <v>520</v>
      </c>
      <c r="D182" s="110" t="s">
        <v>519</v>
      </c>
      <c r="E182" s="110" t="s">
        <v>70</v>
      </c>
      <c r="F182" s="32">
        <f>IFERROR(VLOOKUP(G182,Лист2!$B$3:$C$8,2,FALSE),"-")</f>
        <v>796</v>
      </c>
      <c r="G182" s="32" t="s">
        <v>30</v>
      </c>
      <c r="H182" s="118">
        <v>1</v>
      </c>
      <c r="I182" s="35" t="s">
        <v>17</v>
      </c>
      <c r="J182" s="34" t="s">
        <v>18</v>
      </c>
      <c r="K182" s="83">
        <v>1575980</v>
      </c>
      <c r="L182" s="103">
        <v>46177</v>
      </c>
      <c r="M182" s="103">
        <v>46387</v>
      </c>
      <c r="N182" s="78" t="s">
        <v>456</v>
      </c>
      <c r="O182" s="32" t="s">
        <v>31</v>
      </c>
      <c r="P182" s="32" t="s">
        <v>31</v>
      </c>
      <c r="Q182" s="24" t="s">
        <v>227</v>
      </c>
    </row>
    <row r="183" spans="1:17" s="23" customFormat="1" ht="144.75" customHeight="1" x14ac:dyDescent="0.25">
      <c r="A183" s="136">
        <v>186</v>
      </c>
      <c r="B183" s="67" t="s">
        <v>315</v>
      </c>
      <c r="C183" s="67" t="s">
        <v>295</v>
      </c>
      <c r="D183" s="76" t="s">
        <v>522</v>
      </c>
      <c r="E183" s="111" t="s">
        <v>90</v>
      </c>
      <c r="F183" s="85">
        <f>IFERROR(VLOOKUP(G183,Лист2!$B$3:$C$8,2,FALSE),"-")</f>
        <v>876</v>
      </c>
      <c r="G183" s="85" t="s">
        <v>27</v>
      </c>
      <c r="H183" s="98">
        <v>1</v>
      </c>
      <c r="I183" s="86" t="s">
        <v>17</v>
      </c>
      <c r="J183" s="84" t="s">
        <v>18</v>
      </c>
      <c r="K183" s="83">
        <v>3330495</v>
      </c>
      <c r="L183" s="103">
        <v>46177</v>
      </c>
      <c r="M183" s="103">
        <v>47269</v>
      </c>
      <c r="N183" s="32" t="s">
        <v>35</v>
      </c>
      <c r="O183" s="32" t="s">
        <v>32</v>
      </c>
      <c r="P183" s="32" t="s">
        <v>32</v>
      </c>
      <c r="Q183" s="24" t="s">
        <v>227</v>
      </c>
    </row>
    <row r="184" spans="1:17" s="23" customFormat="1" ht="49.5" customHeight="1" x14ac:dyDescent="0.25">
      <c r="A184" s="80">
        <v>187</v>
      </c>
      <c r="B184" s="32" t="str">
        <f>LEFT(C184,6)</f>
        <v>14.12.</v>
      </c>
      <c r="C184" s="1" t="s">
        <v>210</v>
      </c>
      <c r="D184" s="111" t="s">
        <v>480</v>
      </c>
      <c r="E184" s="111" t="s">
        <v>192</v>
      </c>
      <c r="F184" s="85">
        <f>IFERROR(VLOOKUP(G184,Лист2!$B$3:$C$8,2,FALSE),"-")</f>
        <v>796</v>
      </c>
      <c r="G184" s="85" t="s">
        <v>30</v>
      </c>
      <c r="H184" s="98" t="s">
        <v>166</v>
      </c>
      <c r="I184" s="86" t="s">
        <v>17</v>
      </c>
      <c r="J184" s="84" t="s">
        <v>18</v>
      </c>
      <c r="K184" s="83">
        <v>10326000</v>
      </c>
      <c r="L184" s="103">
        <v>46177</v>
      </c>
      <c r="M184" s="103">
        <v>46387</v>
      </c>
      <c r="N184" s="78" t="s">
        <v>456</v>
      </c>
      <c r="O184" s="32" t="s">
        <v>31</v>
      </c>
      <c r="P184" s="32" t="s">
        <v>31</v>
      </c>
      <c r="Q184" s="24" t="s">
        <v>227</v>
      </c>
    </row>
    <row r="185" spans="1:17" s="47" customFormat="1" ht="25.5" customHeight="1" x14ac:dyDescent="0.25">
      <c r="A185" s="49"/>
      <c r="B185" s="40"/>
      <c r="C185" s="48"/>
      <c r="D185" s="133" t="s">
        <v>235</v>
      </c>
      <c r="E185" s="115"/>
      <c r="F185" s="36"/>
      <c r="G185" s="36"/>
      <c r="H185" s="37"/>
      <c r="I185" s="42"/>
      <c r="J185" s="41"/>
      <c r="K185" s="43"/>
      <c r="L185" s="44"/>
      <c r="M185" s="44"/>
      <c r="N185" s="45"/>
      <c r="O185" s="46"/>
      <c r="P185" s="46"/>
      <c r="Q185" s="46"/>
    </row>
    <row r="186" spans="1:17" s="23" customFormat="1" ht="60" x14ac:dyDescent="0.25">
      <c r="A186" s="80">
        <v>129</v>
      </c>
      <c r="B186" s="32" t="str">
        <f t="shared" ref="B186:B254" si="7">LEFT(C186,6)</f>
        <v>26.51.</v>
      </c>
      <c r="C186" s="1" t="s">
        <v>383</v>
      </c>
      <c r="D186" s="110" t="s">
        <v>260</v>
      </c>
      <c r="E186" s="110" t="s">
        <v>521</v>
      </c>
      <c r="F186" s="32">
        <f>IFERROR(VLOOKUP(G186,Лист2!$B$3:$C$8,2,FALSE),"-")</f>
        <v>796</v>
      </c>
      <c r="G186" s="32" t="s">
        <v>30</v>
      </c>
      <c r="H186" s="98">
        <v>4</v>
      </c>
      <c r="I186" s="86" t="s">
        <v>17</v>
      </c>
      <c r="J186" s="84" t="s">
        <v>18</v>
      </c>
      <c r="K186" s="83">
        <v>6271300</v>
      </c>
      <c r="L186" s="103">
        <v>46204</v>
      </c>
      <c r="M186" s="102">
        <v>46266</v>
      </c>
      <c r="N186" s="57" t="s">
        <v>255</v>
      </c>
      <c r="O186" s="32" t="s">
        <v>31</v>
      </c>
      <c r="P186" s="32" t="s">
        <v>31</v>
      </c>
      <c r="Q186" s="24" t="s">
        <v>227</v>
      </c>
    </row>
    <row r="187" spans="1:17" s="23" customFormat="1" ht="45" x14ac:dyDescent="0.25">
      <c r="A187" s="24">
        <v>130</v>
      </c>
      <c r="B187" s="32" t="str">
        <f t="shared" si="7"/>
        <v>22.29.</v>
      </c>
      <c r="C187" s="1" t="s">
        <v>66</v>
      </c>
      <c r="D187" s="110" t="s">
        <v>72</v>
      </c>
      <c r="E187" s="110" t="s">
        <v>70</v>
      </c>
      <c r="F187" s="32">
        <f>IFERROR(VLOOKUP(G187,Лист2!$B$3:$C$8,2,FALSE),"-")</f>
        <v>796</v>
      </c>
      <c r="G187" s="32" t="s">
        <v>30</v>
      </c>
      <c r="H187" s="118">
        <v>800</v>
      </c>
      <c r="I187" s="35" t="s">
        <v>17</v>
      </c>
      <c r="J187" s="34" t="s">
        <v>18</v>
      </c>
      <c r="K187" s="71">
        <v>1500000</v>
      </c>
      <c r="L187" s="102">
        <v>46204</v>
      </c>
      <c r="M187" s="102">
        <v>46327</v>
      </c>
      <c r="N187" s="57" t="s">
        <v>255</v>
      </c>
      <c r="O187" s="32" t="s">
        <v>31</v>
      </c>
      <c r="P187" s="32" t="s">
        <v>31</v>
      </c>
      <c r="Q187" s="24" t="s">
        <v>227</v>
      </c>
    </row>
    <row r="188" spans="1:17" s="23" customFormat="1" ht="90" x14ac:dyDescent="0.25">
      <c r="A188" s="24">
        <v>131</v>
      </c>
      <c r="B188" s="32" t="str">
        <f t="shared" si="7"/>
        <v>26.51.</v>
      </c>
      <c r="C188" s="1" t="s">
        <v>143</v>
      </c>
      <c r="D188" s="110" t="s">
        <v>215</v>
      </c>
      <c r="E188" s="110" t="s">
        <v>144</v>
      </c>
      <c r="F188" s="32">
        <f>IFERROR(VLOOKUP(G188,Лист2!$B$3:$C$8,2,FALSE),"-")</f>
        <v>876</v>
      </c>
      <c r="G188" s="32" t="s">
        <v>27</v>
      </c>
      <c r="H188" s="118">
        <v>1</v>
      </c>
      <c r="I188" s="35" t="s">
        <v>17</v>
      </c>
      <c r="J188" s="34" t="s">
        <v>18</v>
      </c>
      <c r="K188" s="71">
        <v>1308000</v>
      </c>
      <c r="L188" s="102">
        <v>46204</v>
      </c>
      <c r="M188" s="102">
        <v>46295</v>
      </c>
      <c r="N188" s="57" t="s">
        <v>249</v>
      </c>
      <c r="O188" s="32" t="s">
        <v>31</v>
      </c>
      <c r="P188" s="32" t="s">
        <v>31</v>
      </c>
      <c r="Q188" s="24" t="s">
        <v>227</v>
      </c>
    </row>
    <row r="189" spans="1:17" s="97" customFormat="1" ht="45" x14ac:dyDescent="0.25">
      <c r="A189" s="32">
        <v>132</v>
      </c>
      <c r="B189" s="32" t="str">
        <f t="shared" si="7"/>
        <v>22.29.</v>
      </c>
      <c r="C189" s="34" t="s">
        <v>66</v>
      </c>
      <c r="D189" s="187" t="s">
        <v>71</v>
      </c>
      <c r="E189" s="187" t="s">
        <v>70</v>
      </c>
      <c r="F189" s="32">
        <f>IFERROR(VLOOKUP(G189,Лист2!$B$3:$C$8,2,FALSE),"-")</f>
        <v>796</v>
      </c>
      <c r="G189" s="32" t="s">
        <v>30</v>
      </c>
      <c r="H189" s="118">
        <v>2500</v>
      </c>
      <c r="I189" s="35" t="s">
        <v>17</v>
      </c>
      <c r="J189" s="34" t="s">
        <v>18</v>
      </c>
      <c r="K189" s="118">
        <v>1100000</v>
      </c>
      <c r="L189" s="104">
        <v>46204</v>
      </c>
      <c r="M189" s="104">
        <v>46327</v>
      </c>
      <c r="N189" s="85" t="s">
        <v>255</v>
      </c>
      <c r="O189" s="32" t="s">
        <v>31</v>
      </c>
      <c r="P189" s="32" t="s">
        <v>31</v>
      </c>
      <c r="Q189" s="32" t="s">
        <v>227</v>
      </c>
    </row>
    <row r="190" spans="1:17" s="23" customFormat="1" ht="90" x14ac:dyDescent="0.25">
      <c r="A190" s="24">
        <v>135</v>
      </c>
      <c r="B190" s="85" t="str">
        <f t="shared" si="7"/>
        <v>71.20.</v>
      </c>
      <c r="C190" s="81" t="s">
        <v>157</v>
      </c>
      <c r="D190" s="111" t="s">
        <v>204</v>
      </c>
      <c r="E190" s="111" t="s">
        <v>158</v>
      </c>
      <c r="F190" s="85">
        <f>IFERROR(VLOOKUP(G190,Лист2!$B$3:$C$8,2,FALSE),"-")</f>
        <v>876</v>
      </c>
      <c r="G190" s="85" t="s">
        <v>27</v>
      </c>
      <c r="H190" s="98">
        <v>1</v>
      </c>
      <c r="I190" s="86" t="s">
        <v>17</v>
      </c>
      <c r="J190" s="84" t="s">
        <v>18</v>
      </c>
      <c r="K190" s="83">
        <v>500000</v>
      </c>
      <c r="L190" s="102">
        <v>46234</v>
      </c>
      <c r="M190" s="102">
        <v>46326</v>
      </c>
      <c r="N190" s="32" t="s">
        <v>218</v>
      </c>
      <c r="O190" s="32" t="s">
        <v>31</v>
      </c>
      <c r="P190" s="32" t="s">
        <v>32</v>
      </c>
      <c r="Q190" s="24" t="s">
        <v>227</v>
      </c>
    </row>
    <row r="191" spans="1:17" s="23" customFormat="1" ht="68.25" customHeight="1" x14ac:dyDescent="0.25">
      <c r="A191" s="136">
        <v>183</v>
      </c>
      <c r="B191" s="149" t="s">
        <v>485</v>
      </c>
      <c r="C191" s="149" t="s">
        <v>546</v>
      </c>
      <c r="D191" s="76" t="s">
        <v>547</v>
      </c>
      <c r="E191" s="111" t="s">
        <v>521</v>
      </c>
      <c r="F191" s="85">
        <f>IFERROR(VLOOKUP(G191,Лист2!$B$3:$C$8,2,FALSE),"-")</f>
        <v>796</v>
      </c>
      <c r="G191" s="85" t="s">
        <v>30</v>
      </c>
      <c r="H191" s="98">
        <v>17</v>
      </c>
      <c r="I191" s="86" t="s">
        <v>17</v>
      </c>
      <c r="J191" s="84" t="s">
        <v>18</v>
      </c>
      <c r="K191" s="83">
        <v>417694.06</v>
      </c>
      <c r="L191" s="103">
        <v>46207</v>
      </c>
      <c r="M191" s="103">
        <v>46296</v>
      </c>
      <c r="N191" s="57" t="s">
        <v>255</v>
      </c>
      <c r="O191" s="75" t="s">
        <v>31</v>
      </c>
      <c r="P191" s="75" t="s">
        <v>31</v>
      </c>
      <c r="Q191" s="24" t="s">
        <v>227</v>
      </c>
    </row>
    <row r="192" spans="1:17" s="23" customFormat="1" ht="90" customHeight="1" x14ac:dyDescent="0.25">
      <c r="A192" s="136">
        <v>188</v>
      </c>
      <c r="B192" s="149" t="s">
        <v>399</v>
      </c>
      <c r="C192" s="149" t="s">
        <v>126</v>
      </c>
      <c r="D192" s="76" t="s">
        <v>523</v>
      </c>
      <c r="E192" s="111" t="s">
        <v>524</v>
      </c>
      <c r="F192" s="85">
        <f>IFERROR(VLOOKUP(G192,Лист2!$B$3:$C$8,2,FALSE),"-")</f>
        <v>876</v>
      </c>
      <c r="G192" s="85" t="s">
        <v>27</v>
      </c>
      <c r="H192" s="98">
        <v>1</v>
      </c>
      <c r="I192" s="86" t="s">
        <v>17</v>
      </c>
      <c r="J192" s="84" t="s">
        <v>18</v>
      </c>
      <c r="K192" s="83">
        <v>392478897</v>
      </c>
      <c r="L192" s="103">
        <v>46207</v>
      </c>
      <c r="M192" s="103">
        <v>46631</v>
      </c>
      <c r="N192" s="32" t="s">
        <v>481</v>
      </c>
      <c r="O192" s="32" t="s">
        <v>31</v>
      </c>
      <c r="P192" s="32" t="s">
        <v>32</v>
      </c>
      <c r="Q192" s="24" t="s">
        <v>227</v>
      </c>
    </row>
    <row r="193" spans="1:17" s="23" customFormat="1" ht="68.25" customHeight="1" x14ac:dyDescent="0.25">
      <c r="A193" s="136">
        <v>189</v>
      </c>
      <c r="B193" s="67" t="s">
        <v>325</v>
      </c>
      <c r="C193" s="67" t="s">
        <v>307</v>
      </c>
      <c r="D193" s="76" t="s">
        <v>525</v>
      </c>
      <c r="E193" s="111" t="s">
        <v>90</v>
      </c>
      <c r="F193" s="32">
        <f>IFERROR(VLOOKUP(G193,Лист2!$B$3:$C$8,2,FALSE),"-")</f>
        <v>876</v>
      </c>
      <c r="G193" s="32" t="s">
        <v>27</v>
      </c>
      <c r="H193" s="118">
        <v>1</v>
      </c>
      <c r="I193" s="35" t="s">
        <v>17</v>
      </c>
      <c r="J193" s="34" t="s">
        <v>18</v>
      </c>
      <c r="K193" s="74">
        <v>3199728</v>
      </c>
      <c r="L193" s="103">
        <v>46207</v>
      </c>
      <c r="M193" s="103">
        <v>46357</v>
      </c>
      <c r="N193" s="32" t="s">
        <v>35</v>
      </c>
      <c r="O193" s="75" t="s">
        <v>32</v>
      </c>
      <c r="P193" s="24" t="s">
        <v>227</v>
      </c>
      <c r="Q193" s="24" t="s">
        <v>227</v>
      </c>
    </row>
    <row r="194" spans="1:17" s="23" customFormat="1" ht="68.25" customHeight="1" x14ac:dyDescent="0.25">
      <c r="A194" s="136">
        <v>190</v>
      </c>
      <c r="B194" s="149" t="s">
        <v>527</v>
      </c>
      <c r="C194" s="149" t="s">
        <v>526</v>
      </c>
      <c r="D194" s="76" t="s">
        <v>531</v>
      </c>
      <c r="E194" s="111" t="s">
        <v>90</v>
      </c>
      <c r="F194" s="32">
        <f>IFERROR(VLOOKUP(G194,Лист2!$B$3:$C$8,2,FALSE),"-")</f>
        <v>876</v>
      </c>
      <c r="G194" s="32" t="s">
        <v>27</v>
      </c>
      <c r="H194" s="118">
        <v>1</v>
      </c>
      <c r="I194" s="35" t="s">
        <v>17</v>
      </c>
      <c r="J194" s="34" t="s">
        <v>18</v>
      </c>
      <c r="K194" s="83">
        <v>126000</v>
      </c>
      <c r="L194" s="103">
        <v>46207</v>
      </c>
      <c r="M194" s="103">
        <v>46357</v>
      </c>
      <c r="N194" s="32" t="s">
        <v>35</v>
      </c>
      <c r="O194" s="75" t="s">
        <v>32</v>
      </c>
      <c r="P194" s="24" t="s">
        <v>227</v>
      </c>
      <c r="Q194" s="24" t="s">
        <v>227</v>
      </c>
    </row>
    <row r="195" spans="1:17" s="23" customFormat="1" ht="68.25" customHeight="1" x14ac:dyDescent="0.25">
      <c r="A195" s="136">
        <v>191</v>
      </c>
      <c r="B195" s="149" t="s">
        <v>530</v>
      </c>
      <c r="C195" s="149" t="s">
        <v>528</v>
      </c>
      <c r="D195" s="76" t="s">
        <v>529</v>
      </c>
      <c r="E195" s="111" t="s">
        <v>70</v>
      </c>
      <c r="F195" s="32">
        <f>IFERROR(VLOOKUP(G195,Лист2!$B$3:$C$8,2,FALSE),"-")</f>
        <v>796</v>
      </c>
      <c r="G195" s="32" t="s">
        <v>30</v>
      </c>
      <c r="H195" s="98">
        <v>2</v>
      </c>
      <c r="I195" s="86" t="s">
        <v>17</v>
      </c>
      <c r="J195" s="84" t="s">
        <v>18</v>
      </c>
      <c r="K195" s="83">
        <v>4600000</v>
      </c>
      <c r="L195" s="103">
        <v>46207</v>
      </c>
      <c r="M195" s="103">
        <v>46296</v>
      </c>
      <c r="N195" s="57" t="s">
        <v>255</v>
      </c>
      <c r="O195" s="150" t="s">
        <v>31</v>
      </c>
      <c r="P195" s="150" t="s">
        <v>31</v>
      </c>
      <c r="Q195" s="24" t="s">
        <v>227</v>
      </c>
    </row>
    <row r="196" spans="1:17" s="23" customFormat="1" ht="68.25" customHeight="1" x14ac:dyDescent="0.25">
      <c r="A196" s="136">
        <v>192</v>
      </c>
      <c r="B196" s="149" t="s">
        <v>534</v>
      </c>
      <c r="C196" s="149" t="s">
        <v>533</v>
      </c>
      <c r="D196" s="76" t="s">
        <v>532</v>
      </c>
      <c r="E196" s="111" t="s">
        <v>70</v>
      </c>
      <c r="F196" s="32">
        <f>IFERROR(VLOOKUP(G196,Лист2!$B$3:$C$8,2,FALSE),"-")</f>
        <v>796</v>
      </c>
      <c r="G196" s="32" t="s">
        <v>30</v>
      </c>
      <c r="H196" s="98">
        <v>10</v>
      </c>
      <c r="I196" s="86" t="s">
        <v>17</v>
      </c>
      <c r="J196" s="84" t="s">
        <v>18</v>
      </c>
      <c r="K196" s="83">
        <v>460162.33</v>
      </c>
      <c r="L196" s="103">
        <v>46207</v>
      </c>
      <c r="M196" s="103">
        <v>46296</v>
      </c>
      <c r="N196" s="78" t="s">
        <v>456</v>
      </c>
      <c r="O196" s="32" t="s">
        <v>31</v>
      </c>
      <c r="P196" s="32" t="s">
        <v>31</v>
      </c>
      <c r="Q196" s="24" t="s">
        <v>227</v>
      </c>
    </row>
    <row r="197" spans="1:17" s="23" customFormat="1" ht="99" customHeight="1" x14ac:dyDescent="0.25">
      <c r="A197" s="136">
        <v>193</v>
      </c>
      <c r="B197" s="149" t="s">
        <v>536</v>
      </c>
      <c r="C197" s="149" t="s">
        <v>535</v>
      </c>
      <c r="D197" s="76" t="s">
        <v>552</v>
      </c>
      <c r="E197" s="111" t="s">
        <v>90</v>
      </c>
      <c r="F197" s="85">
        <f>IFERROR(VLOOKUP(G197,Лист2!$B$3:$C$8,2,FALSE),"-")</f>
        <v>876</v>
      </c>
      <c r="G197" s="85" t="s">
        <v>27</v>
      </c>
      <c r="H197" s="98">
        <v>1</v>
      </c>
      <c r="I197" s="86" t="s">
        <v>17</v>
      </c>
      <c r="J197" s="84" t="s">
        <v>18</v>
      </c>
      <c r="K197" s="83">
        <v>497500</v>
      </c>
      <c r="L197" s="103">
        <v>46207</v>
      </c>
      <c r="M197" s="103">
        <v>46296</v>
      </c>
      <c r="N197" s="57" t="s">
        <v>453</v>
      </c>
      <c r="O197" s="32" t="s">
        <v>31</v>
      </c>
      <c r="P197" s="32" t="s">
        <v>32</v>
      </c>
      <c r="Q197" s="24" t="s">
        <v>227</v>
      </c>
    </row>
    <row r="198" spans="1:17" s="23" customFormat="1" ht="68.25" customHeight="1" x14ac:dyDescent="0.25">
      <c r="A198" s="136">
        <v>194</v>
      </c>
      <c r="B198" s="149" t="s">
        <v>425</v>
      </c>
      <c r="C198" s="149" t="s">
        <v>223</v>
      </c>
      <c r="D198" s="76" t="s">
        <v>537</v>
      </c>
      <c r="E198" s="111" t="s">
        <v>90</v>
      </c>
      <c r="F198" s="85">
        <f>IFERROR(VLOOKUP(G198,Лист2!$B$3:$C$8,2,FALSE),"-")</f>
        <v>876</v>
      </c>
      <c r="G198" s="85" t="s">
        <v>27</v>
      </c>
      <c r="H198" s="98">
        <v>1</v>
      </c>
      <c r="I198" s="86" t="s">
        <v>17</v>
      </c>
      <c r="J198" s="84" t="s">
        <v>18</v>
      </c>
      <c r="K198" s="83">
        <v>1174540.2</v>
      </c>
      <c r="L198" s="103">
        <v>46207</v>
      </c>
      <c r="M198" s="103">
        <v>46296</v>
      </c>
      <c r="N198" s="57" t="s">
        <v>255</v>
      </c>
      <c r="O198" s="32" t="s">
        <v>31</v>
      </c>
      <c r="P198" s="32" t="s">
        <v>31</v>
      </c>
      <c r="Q198" s="24" t="s">
        <v>227</v>
      </c>
    </row>
    <row r="199" spans="1:17" s="23" customFormat="1" ht="68.25" customHeight="1" x14ac:dyDescent="0.25">
      <c r="A199" s="136">
        <v>195</v>
      </c>
      <c r="B199" s="149" t="s">
        <v>538</v>
      </c>
      <c r="C199" s="149" t="s">
        <v>174</v>
      </c>
      <c r="D199" s="76" t="s">
        <v>539</v>
      </c>
      <c r="E199" s="111" t="s">
        <v>448</v>
      </c>
      <c r="F199" s="85">
        <f>IFERROR(VLOOKUP(G199,Лист2!$B$3:$C$8,2,FALSE),"-")</f>
        <v>876</v>
      </c>
      <c r="G199" s="85" t="s">
        <v>27</v>
      </c>
      <c r="H199" s="98">
        <v>1</v>
      </c>
      <c r="I199" s="86" t="s">
        <v>17</v>
      </c>
      <c r="J199" s="84" t="s">
        <v>18</v>
      </c>
      <c r="K199" s="83">
        <v>1681964.81</v>
      </c>
      <c r="L199" s="103">
        <v>46207</v>
      </c>
      <c r="M199" s="103">
        <v>46357</v>
      </c>
      <c r="N199" s="78" t="s">
        <v>456</v>
      </c>
      <c r="O199" s="32" t="s">
        <v>31</v>
      </c>
      <c r="P199" s="32" t="s">
        <v>31</v>
      </c>
      <c r="Q199" s="24" t="s">
        <v>227</v>
      </c>
    </row>
    <row r="200" spans="1:17" s="23" customFormat="1" ht="68.25" customHeight="1" x14ac:dyDescent="0.25">
      <c r="A200" s="136">
        <v>196</v>
      </c>
      <c r="B200" s="126" t="s">
        <v>245</v>
      </c>
      <c r="C200" s="55" t="s">
        <v>246</v>
      </c>
      <c r="D200" s="61" t="s">
        <v>247</v>
      </c>
      <c r="E200" s="61" t="s">
        <v>74</v>
      </c>
      <c r="F200" s="32">
        <f>IFERROR(VLOOKUP(G200,Лист2!$B$3:$C$8,2,FALSE),"-")</f>
        <v>876</v>
      </c>
      <c r="G200" s="32" t="s">
        <v>27</v>
      </c>
      <c r="H200" s="58">
        <v>1</v>
      </c>
      <c r="I200" s="2" t="s">
        <v>243</v>
      </c>
      <c r="J200" s="1" t="s">
        <v>18</v>
      </c>
      <c r="K200" s="59">
        <v>1702281.3</v>
      </c>
      <c r="L200" s="103">
        <v>46207</v>
      </c>
      <c r="M200" s="103">
        <v>46357</v>
      </c>
      <c r="N200" s="32" t="s">
        <v>35</v>
      </c>
      <c r="O200" s="75" t="s">
        <v>32</v>
      </c>
      <c r="P200" s="24" t="s">
        <v>227</v>
      </c>
      <c r="Q200" s="24" t="s">
        <v>227</v>
      </c>
    </row>
    <row r="201" spans="1:17" s="23" customFormat="1" ht="45" x14ac:dyDescent="0.25">
      <c r="A201" s="145">
        <v>60</v>
      </c>
      <c r="B201" s="32" t="str">
        <f>LEFT(C201,6)</f>
        <v>42.11.</v>
      </c>
      <c r="C201" s="1" t="s">
        <v>366</v>
      </c>
      <c r="D201" s="111" t="s">
        <v>540</v>
      </c>
      <c r="E201" s="111" t="s">
        <v>58</v>
      </c>
      <c r="F201" s="85">
        <f>IFERROR(VLOOKUP(G201,Лист2!$B$3:$C$8,2,FALSE),"-")</f>
        <v>876</v>
      </c>
      <c r="G201" s="85" t="s">
        <v>27</v>
      </c>
      <c r="H201" s="98">
        <v>1</v>
      </c>
      <c r="I201" s="86" t="s">
        <v>17</v>
      </c>
      <c r="J201" s="84" t="s">
        <v>18</v>
      </c>
      <c r="K201" s="83">
        <v>71504248.280000001</v>
      </c>
      <c r="L201" s="103">
        <v>46231</v>
      </c>
      <c r="M201" s="103">
        <v>46381</v>
      </c>
      <c r="N201" s="32" t="s">
        <v>261</v>
      </c>
      <c r="O201" s="32" t="s">
        <v>31</v>
      </c>
      <c r="P201" s="32" t="s">
        <v>31</v>
      </c>
      <c r="Q201" s="24" t="s">
        <v>227</v>
      </c>
    </row>
    <row r="202" spans="1:17" s="23" customFormat="1" ht="75" x14ac:dyDescent="0.25">
      <c r="A202" s="80">
        <v>108</v>
      </c>
      <c r="B202" s="32" t="str">
        <f>LEFT(C202,6)</f>
        <v>23.51.</v>
      </c>
      <c r="C202" s="1" t="s">
        <v>95</v>
      </c>
      <c r="D202" s="110" t="s">
        <v>96</v>
      </c>
      <c r="E202" s="110" t="s">
        <v>97</v>
      </c>
      <c r="F202" s="32" t="str">
        <f>IFERROR(VLOOKUP(G202,Лист2!$B$3:$C$8,2,FALSE),"-")</f>
        <v>166</v>
      </c>
      <c r="G202" s="32" t="s">
        <v>25</v>
      </c>
      <c r="H202" s="98">
        <v>2654.8</v>
      </c>
      <c r="I202" s="35" t="s">
        <v>17</v>
      </c>
      <c r="J202" s="34" t="s">
        <v>18</v>
      </c>
      <c r="K202" s="71">
        <v>600000</v>
      </c>
      <c r="L202" s="102">
        <v>46233</v>
      </c>
      <c r="M202" s="102">
        <v>46365</v>
      </c>
      <c r="N202" s="57" t="s">
        <v>255</v>
      </c>
      <c r="O202" s="32" t="s">
        <v>31</v>
      </c>
      <c r="P202" s="32" t="s">
        <v>31</v>
      </c>
      <c r="Q202" s="24" t="s">
        <v>227</v>
      </c>
    </row>
    <row r="203" spans="1:17" s="23" customFormat="1" ht="45" x14ac:dyDescent="0.25">
      <c r="A203" s="145">
        <v>198</v>
      </c>
      <c r="B203" s="32" t="s">
        <v>441</v>
      </c>
      <c r="C203" s="1" t="s">
        <v>542</v>
      </c>
      <c r="D203" s="110" t="s">
        <v>541</v>
      </c>
      <c r="E203" s="111" t="s">
        <v>90</v>
      </c>
      <c r="F203" s="85">
        <f>IFERROR(VLOOKUP(G203,Лист2!$B$3:$C$8,2,FALSE),"-")</f>
        <v>876</v>
      </c>
      <c r="G203" s="85" t="s">
        <v>27</v>
      </c>
      <c r="H203" s="98">
        <v>1</v>
      </c>
      <c r="I203" s="86" t="s">
        <v>17</v>
      </c>
      <c r="J203" s="84" t="s">
        <v>18</v>
      </c>
      <c r="K203" s="83">
        <v>302400</v>
      </c>
      <c r="L203" s="103">
        <v>46207</v>
      </c>
      <c r="M203" s="103">
        <v>46204</v>
      </c>
      <c r="N203" s="32" t="s">
        <v>35</v>
      </c>
      <c r="O203" s="75" t="s">
        <v>32</v>
      </c>
      <c r="P203" s="24" t="s">
        <v>227</v>
      </c>
      <c r="Q203" s="24" t="s">
        <v>227</v>
      </c>
    </row>
    <row r="204" spans="1:17" s="23" customFormat="1" ht="75" x14ac:dyDescent="0.25">
      <c r="A204" s="136">
        <v>197</v>
      </c>
      <c r="B204" s="32" t="str">
        <f t="shared" ref="B204" si="8">LEFT(C204,6)</f>
        <v>23.99.</v>
      </c>
      <c r="C204" s="1" t="s">
        <v>109</v>
      </c>
      <c r="D204" s="111" t="s">
        <v>110</v>
      </c>
      <c r="E204" s="111" t="s">
        <v>57</v>
      </c>
      <c r="F204" s="85" t="str">
        <f>IFERROR(VLOOKUP(G204,Лист2!$B$3:$C$8,2,FALSE),"-")</f>
        <v>166</v>
      </c>
      <c r="G204" s="85" t="s">
        <v>25</v>
      </c>
      <c r="H204" s="98">
        <v>18000</v>
      </c>
      <c r="I204" s="86" t="s">
        <v>17</v>
      </c>
      <c r="J204" s="84" t="s">
        <v>18</v>
      </c>
      <c r="K204" s="83">
        <v>2496000</v>
      </c>
      <c r="L204" s="103">
        <v>46231</v>
      </c>
      <c r="M204" s="103">
        <v>46365</v>
      </c>
      <c r="N204" s="78" t="s">
        <v>456</v>
      </c>
      <c r="O204" s="32" t="s">
        <v>31</v>
      </c>
      <c r="P204" s="32" t="s">
        <v>31</v>
      </c>
      <c r="Q204" s="24" t="s">
        <v>227</v>
      </c>
    </row>
    <row r="205" spans="1:17" s="23" customFormat="1" ht="45" x14ac:dyDescent="0.25">
      <c r="A205" s="145">
        <v>199</v>
      </c>
      <c r="B205" s="32" t="s">
        <v>441</v>
      </c>
      <c r="C205" s="1" t="s">
        <v>542</v>
      </c>
      <c r="D205" s="110" t="s">
        <v>541</v>
      </c>
      <c r="E205" s="111" t="s">
        <v>90</v>
      </c>
      <c r="F205" s="85">
        <f>IFERROR(VLOOKUP(G205,Лист2!$B$3:$C$8,2,FALSE),"-")</f>
        <v>876</v>
      </c>
      <c r="G205" s="85" t="s">
        <v>27</v>
      </c>
      <c r="H205" s="98">
        <v>1</v>
      </c>
      <c r="I205" s="86" t="s">
        <v>17</v>
      </c>
      <c r="J205" s="84" t="s">
        <v>18</v>
      </c>
      <c r="K205" s="83">
        <v>360000</v>
      </c>
      <c r="L205" s="103">
        <v>46207</v>
      </c>
      <c r="M205" s="103">
        <v>46204</v>
      </c>
      <c r="N205" s="32" t="s">
        <v>35</v>
      </c>
      <c r="O205" s="75" t="s">
        <v>32</v>
      </c>
      <c r="P205" s="24" t="s">
        <v>227</v>
      </c>
      <c r="Q205" s="24" t="s">
        <v>227</v>
      </c>
    </row>
    <row r="206" spans="1:17" s="23" customFormat="1" ht="45" x14ac:dyDescent="0.25">
      <c r="A206" s="145">
        <v>200</v>
      </c>
      <c r="B206" s="32" t="s">
        <v>441</v>
      </c>
      <c r="C206" s="1" t="s">
        <v>542</v>
      </c>
      <c r="D206" s="110" t="s">
        <v>541</v>
      </c>
      <c r="E206" s="111" t="s">
        <v>90</v>
      </c>
      <c r="F206" s="85">
        <f>IFERROR(VLOOKUP(G206,Лист2!$B$3:$C$8,2,FALSE),"-")</f>
        <v>876</v>
      </c>
      <c r="G206" s="85" t="s">
        <v>27</v>
      </c>
      <c r="H206" s="98">
        <v>1</v>
      </c>
      <c r="I206" s="86" t="s">
        <v>17</v>
      </c>
      <c r="J206" s="84" t="s">
        <v>18</v>
      </c>
      <c r="K206" s="83">
        <v>366000</v>
      </c>
      <c r="L206" s="103">
        <v>46207</v>
      </c>
      <c r="M206" s="103">
        <v>46478</v>
      </c>
      <c r="N206" s="32" t="s">
        <v>35</v>
      </c>
      <c r="O206" s="75" t="s">
        <v>32</v>
      </c>
      <c r="P206" s="24" t="s">
        <v>227</v>
      </c>
      <c r="Q206" s="24" t="s">
        <v>227</v>
      </c>
    </row>
    <row r="207" spans="1:17" s="23" customFormat="1" ht="45" x14ac:dyDescent="0.25">
      <c r="A207" s="145">
        <v>201</v>
      </c>
      <c r="B207" s="124" t="s">
        <v>393</v>
      </c>
      <c r="C207" s="79" t="s">
        <v>394</v>
      </c>
      <c r="D207" s="112" t="s">
        <v>543</v>
      </c>
      <c r="E207" s="61" t="s">
        <v>396</v>
      </c>
      <c r="F207" s="32">
        <f>IFERROR(VLOOKUP(G207,Лист2!$B$3:$C$8,2,FALSE),"-")</f>
        <v>876</v>
      </c>
      <c r="G207" s="32" t="s">
        <v>27</v>
      </c>
      <c r="H207" s="118">
        <v>1</v>
      </c>
      <c r="I207" s="35" t="s">
        <v>17</v>
      </c>
      <c r="J207" s="34" t="s">
        <v>18</v>
      </c>
      <c r="K207" s="71">
        <v>3726000</v>
      </c>
      <c r="L207" s="102">
        <v>46222</v>
      </c>
      <c r="M207" s="102">
        <v>46354</v>
      </c>
      <c r="N207" s="32" t="s">
        <v>35</v>
      </c>
      <c r="O207" s="75" t="s">
        <v>32</v>
      </c>
      <c r="P207" s="24" t="s">
        <v>227</v>
      </c>
      <c r="Q207" s="24" t="s">
        <v>227</v>
      </c>
    </row>
    <row r="208" spans="1:17" s="23" customFormat="1" ht="45" x14ac:dyDescent="0.25">
      <c r="A208" s="136">
        <v>202</v>
      </c>
      <c r="B208" s="123" t="s">
        <v>391</v>
      </c>
      <c r="C208" s="77" t="s">
        <v>390</v>
      </c>
      <c r="D208" s="110" t="s">
        <v>544</v>
      </c>
      <c r="E208" s="110" t="s">
        <v>74</v>
      </c>
      <c r="F208" s="32">
        <f>IFERROR(VLOOKUP(G208,Лист2!$B$3:$C$8,2,FALSE),"-")</f>
        <v>876</v>
      </c>
      <c r="G208" s="32" t="s">
        <v>27</v>
      </c>
      <c r="H208" s="118">
        <v>1</v>
      </c>
      <c r="I208" s="35" t="s">
        <v>17</v>
      </c>
      <c r="J208" s="34" t="s">
        <v>18</v>
      </c>
      <c r="K208" s="71">
        <v>4643400</v>
      </c>
      <c r="L208" s="102">
        <v>46224</v>
      </c>
      <c r="M208" s="102">
        <v>46478</v>
      </c>
      <c r="N208" s="32" t="s">
        <v>35</v>
      </c>
      <c r="O208" s="32" t="s">
        <v>32</v>
      </c>
      <c r="P208" s="32" t="s">
        <v>32</v>
      </c>
      <c r="Q208" s="24" t="s">
        <v>227</v>
      </c>
    </row>
    <row r="209" spans="1:17" s="23" customFormat="1" ht="60" customHeight="1" x14ac:dyDescent="0.25">
      <c r="A209" s="136">
        <v>185</v>
      </c>
      <c r="B209" s="67" t="s">
        <v>328</v>
      </c>
      <c r="C209" s="67" t="s">
        <v>302</v>
      </c>
      <c r="D209" s="76" t="s">
        <v>278</v>
      </c>
      <c r="E209" s="111" t="s">
        <v>90</v>
      </c>
      <c r="F209" s="85">
        <f>IFERROR(VLOOKUP(G209,Лист2!$B$3:$C$8,2,FALSE),"-")</f>
        <v>876</v>
      </c>
      <c r="G209" s="85" t="s">
        <v>27</v>
      </c>
      <c r="H209" s="98">
        <v>1</v>
      </c>
      <c r="I209" s="86" t="s">
        <v>17</v>
      </c>
      <c r="J209" s="84" t="s">
        <v>18</v>
      </c>
      <c r="K209" s="83">
        <v>3000000</v>
      </c>
      <c r="L209" s="103">
        <v>46207</v>
      </c>
      <c r="M209" s="103">
        <v>47118</v>
      </c>
      <c r="N209" s="78" t="s">
        <v>219</v>
      </c>
      <c r="O209" s="32" t="s">
        <v>31</v>
      </c>
      <c r="P209" s="32" t="s">
        <v>227</v>
      </c>
      <c r="Q209" s="24" t="s">
        <v>227</v>
      </c>
    </row>
    <row r="210" spans="1:17" s="23" customFormat="1" ht="45" x14ac:dyDescent="0.25">
      <c r="A210" s="145">
        <v>203</v>
      </c>
      <c r="B210" s="123" t="s">
        <v>538</v>
      </c>
      <c r="C210" s="77" t="s">
        <v>174</v>
      </c>
      <c r="D210" s="162" t="s">
        <v>569</v>
      </c>
      <c r="E210" s="110" t="s">
        <v>58</v>
      </c>
      <c r="F210" s="32">
        <f>IFERROR(VLOOKUP(G210,Лист2!$B$3:$C$8,2,FALSE),"-")</f>
        <v>876</v>
      </c>
      <c r="G210" s="32" t="s">
        <v>27</v>
      </c>
      <c r="H210" s="118">
        <v>1</v>
      </c>
      <c r="I210" s="35" t="s">
        <v>17</v>
      </c>
      <c r="J210" s="34" t="s">
        <v>18</v>
      </c>
      <c r="K210" s="71">
        <v>1681964</v>
      </c>
      <c r="L210" s="102">
        <v>46204</v>
      </c>
      <c r="M210" s="102">
        <v>46356</v>
      </c>
      <c r="N210" s="78" t="s">
        <v>456</v>
      </c>
      <c r="O210" s="32" t="s">
        <v>31</v>
      </c>
      <c r="P210" s="32" t="s">
        <v>31</v>
      </c>
      <c r="Q210" s="24" t="s">
        <v>227</v>
      </c>
    </row>
    <row r="211" spans="1:17" s="23" customFormat="1" ht="90" x14ac:dyDescent="0.25">
      <c r="A211" s="136">
        <v>204</v>
      </c>
      <c r="B211" s="124" t="s">
        <v>393</v>
      </c>
      <c r="C211" s="79" t="s">
        <v>394</v>
      </c>
      <c r="D211" s="112" t="s">
        <v>548</v>
      </c>
      <c r="E211" s="61" t="s">
        <v>396</v>
      </c>
      <c r="F211" s="32">
        <f>IFERROR(VLOOKUP(G211,Лист2!$B$3:$C$8,2,FALSE),"-")</f>
        <v>876</v>
      </c>
      <c r="G211" s="32" t="s">
        <v>27</v>
      </c>
      <c r="H211" s="118">
        <v>1</v>
      </c>
      <c r="I211" s="35" t="s">
        <v>17</v>
      </c>
      <c r="J211" s="34" t="s">
        <v>18</v>
      </c>
      <c r="K211" s="71">
        <v>768420</v>
      </c>
      <c r="L211" s="102">
        <v>46224</v>
      </c>
      <c r="M211" s="102">
        <v>46327</v>
      </c>
      <c r="N211" s="57" t="s">
        <v>255</v>
      </c>
      <c r="O211" s="32" t="s">
        <v>31</v>
      </c>
      <c r="P211" s="32" t="s">
        <v>31</v>
      </c>
      <c r="Q211" s="24" t="s">
        <v>227</v>
      </c>
    </row>
    <row r="212" spans="1:17" s="23" customFormat="1" ht="81" customHeight="1" x14ac:dyDescent="0.25">
      <c r="A212" s="136">
        <v>206</v>
      </c>
      <c r="B212" s="124" t="s">
        <v>315</v>
      </c>
      <c r="C212" s="79" t="s">
        <v>295</v>
      </c>
      <c r="D212" s="112" t="s">
        <v>555</v>
      </c>
      <c r="E212" s="152"/>
      <c r="F212" s="32">
        <f>IFERROR(VLOOKUP(G212,Лист2!$B$3:$C$8,2,FALSE),"-")</f>
        <v>876</v>
      </c>
      <c r="G212" s="32" t="s">
        <v>27</v>
      </c>
      <c r="H212" s="118">
        <v>1</v>
      </c>
      <c r="I212" s="35" t="s">
        <v>17</v>
      </c>
      <c r="J212" s="34" t="s">
        <v>18</v>
      </c>
      <c r="K212" s="153">
        <v>229885</v>
      </c>
      <c r="L212" s="102">
        <v>46224</v>
      </c>
      <c r="M212" s="154">
        <v>46264</v>
      </c>
      <c r="N212" s="32" t="s">
        <v>35</v>
      </c>
      <c r="O212" s="32" t="s">
        <v>32</v>
      </c>
      <c r="P212" s="32" t="s">
        <v>32</v>
      </c>
      <c r="Q212" s="24" t="s">
        <v>227</v>
      </c>
    </row>
    <row r="213" spans="1:17" s="47" customFormat="1" ht="24" customHeight="1" x14ac:dyDescent="0.25">
      <c r="A213" s="39"/>
      <c r="B213" s="48"/>
      <c r="C213" s="48"/>
      <c r="D213" s="134" t="s">
        <v>236</v>
      </c>
      <c r="E213" s="116"/>
      <c r="F213" s="50"/>
      <c r="G213" s="50"/>
      <c r="H213" s="51"/>
      <c r="I213" s="52"/>
      <c r="J213" s="140"/>
      <c r="K213" s="141"/>
      <c r="L213" s="142"/>
      <c r="M213" s="142"/>
      <c r="N213" s="143"/>
      <c r="O213" s="144"/>
      <c r="P213" s="144"/>
      <c r="Q213" s="144"/>
    </row>
    <row r="214" spans="1:17" s="23" customFormat="1" ht="90" x14ac:dyDescent="0.25">
      <c r="A214" s="24">
        <v>138</v>
      </c>
      <c r="B214" s="32" t="str">
        <f t="shared" si="7"/>
        <v>43.22.</v>
      </c>
      <c r="C214" s="1" t="s">
        <v>80</v>
      </c>
      <c r="D214" s="110" t="s">
        <v>87</v>
      </c>
      <c r="E214" s="110" t="s">
        <v>88</v>
      </c>
      <c r="F214" s="32">
        <f>IFERROR(VLOOKUP(G214,Лист2!$B$3:$C$8,2,FALSE),"-")</f>
        <v>876</v>
      </c>
      <c r="G214" s="32" t="s">
        <v>27</v>
      </c>
      <c r="H214" s="118">
        <v>1</v>
      </c>
      <c r="I214" s="35" t="s">
        <v>17</v>
      </c>
      <c r="J214" s="34" t="s">
        <v>18</v>
      </c>
      <c r="K214" s="71">
        <v>316200</v>
      </c>
      <c r="L214" s="102">
        <v>46235</v>
      </c>
      <c r="M214" s="102">
        <v>46325</v>
      </c>
      <c r="N214" s="78" t="s">
        <v>456</v>
      </c>
      <c r="O214" s="32" t="s">
        <v>31</v>
      </c>
      <c r="P214" s="32" t="s">
        <v>31</v>
      </c>
      <c r="Q214" s="24" t="s">
        <v>227</v>
      </c>
    </row>
    <row r="215" spans="1:17" s="23" customFormat="1" ht="57.75" customHeight="1" x14ac:dyDescent="0.25">
      <c r="A215" s="136">
        <v>205</v>
      </c>
      <c r="B215" s="123" t="s">
        <v>550</v>
      </c>
      <c r="C215" s="77" t="s">
        <v>551</v>
      </c>
      <c r="D215" s="110" t="s">
        <v>549</v>
      </c>
      <c r="E215" s="110" t="s">
        <v>58</v>
      </c>
      <c r="F215" s="32">
        <f>IFERROR(VLOOKUP(G215,Лист2!$B$3:$C$8,2,FALSE),"-")</f>
        <v>876</v>
      </c>
      <c r="G215" s="32" t="s">
        <v>27</v>
      </c>
      <c r="H215" s="118">
        <v>1</v>
      </c>
      <c r="I215" s="35" t="s">
        <v>17</v>
      </c>
      <c r="J215" s="84" t="s">
        <v>18</v>
      </c>
      <c r="K215" s="83">
        <v>1538099.3</v>
      </c>
      <c r="L215" s="103">
        <v>46235</v>
      </c>
      <c r="M215" s="103">
        <v>46325</v>
      </c>
      <c r="N215" s="57" t="s">
        <v>249</v>
      </c>
      <c r="O215" s="32" t="s">
        <v>31</v>
      </c>
      <c r="P215" s="32" t="s">
        <v>31</v>
      </c>
      <c r="Q215" s="24" t="s">
        <v>227</v>
      </c>
    </row>
    <row r="216" spans="1:17" s="23" customFormat="1" ht="75" x14ac:dyDescent="0.25">
      <c r="A216" s="80">
        <v>89</v>
      </c>
      <c r="B216" s="32" t="str">
        <f>LEFT(C216,6)</f>
        <v>80.10.</v>
      </c>
      <c r="C216" s="1" t="s">
        <v>139</v>
      </c>
      <c r="D216" s="111" t="s">
        <v>553</v>
      </c>
      <c r="E216" s="111" t="s">
        <v>137</v>
      </c>
      <c r="F216" s="85">
        <f>IFERROR(VLOOKUP(G216,Лист2!$B$3:$C$8,2,FALSE),"-")</f>
        <v>876</v>
      </c>
      <c r="G216" s="85" t="s">
        <v>27</v>
      </c>
      <c r="H216" s="98">
        <v>1</v>
      </c>
      <c r="I216" s="86" t="s">
        <v>17</v>
      </c>
      <c r="J216" s="84" t="s">
        <v>18</v>
      </c>
      <c r="K216" s="83">
        <v>4689000</v>
      </c>
      <c r="L216" s="103">
        <v>46235</v>
      </c>
      <c r="M216" s="103">
        <v>46752</v>
      </c>
      <c r="N216" s="57" t="s">
        <v>219</v>
      </c>
      <c r="O216" s="32" t="s">
        <v>31</v>
      </c>
      <c r="P216" s="32" t="s">
        <v>227</v>
      </c>
      <c r="Q216" s="24" t="s">
        <v>227</v>
      </c>
    </row>
    <row r="217" spans="1:17" s="23" customFormat="1" ht="120" x14ac:dyDescent="0.25">
      <c r="A217" s="128">
        <v>122</v>
      </c>
      <c r="B217" s="85" t="s">
        <v>538</v>
      </c>
      <c r="C217" s="81" t="s">
        <v>174</v>
      </c>
      <c r="D217" s="111" t="s">
        <v>545</v>
      </c>
      <c r="E217" s="110" t="s">
        <v>58</v>
      </c>
      <c r="F217" s="32">
        <f>IFERROR(VLOOKUP(G217,Лист2!$B$3:$C$8,2,FALSE),"-")</f>
        <v>876</v>
      </c>
      <c r="G217" s="32" t="s">
        <v>27</v>
      </c>
      <c r="H217" s="118">
        <v>1</v>
      </c>
      <c r="I217" s="35" t="s">
        <v>17</v>
      </c>
      <c r="J217" s="84" t="s">
        <v>18</v>
      </c>
      <c r="K217" s="83">
        <v>3549702.98</v>
      </c>
      <c r="L217" s="103">
        <v>46235</v>
      </c>
      <c r="M217" s="103">
        <v>46315</v>
      </c>
      <c r="N217" s="57" t="s">
        <v>249</v>
      </c>
      <c r="O217" s="32" t="s">
        <v>31</v>
      </c>
      <c r="P217" s="32" t="s">
        <v>31</v>
      </c>
      <c r="Q217" s="24" t="s">
        <v>227</v>
      </c>
    </row>
    <row r="218" spans="1:17" s="23" customFormat="1" ht="57.75" customHeight="1" x14ac:dyDescent="0.25">
      <c r="A218" s="136">
        <v>207</v>
      </c>
      <c r="B218" s="123" t="s">
        <v>559</v>
      </c>
      <c r="C218" s="77" t="s">
        <v>558</v>
      </c>
      <c r="D218" s="110" t="s">
        <v>556</v>
      </c>
      <c r="E218" s="110" t="s">
        <v>90</v>
      </c>
      <c r="F218" s="32">
        <f>IFERROR(VLOOKUP(G218,Лист2!$B$3:$C$8,2,FALSE),"-")</f>
        <v>876</v>
      </c>
      <c r="G218" s="32" t="s">
        <v>27</v>
      </c>
      <c r="H218" s="118">
        <v>1</v>
      </c>
      <c r="I218" s="35" t="s">
        <v>17</v>
      </c>
      <c r="J218" s="34" t="s">
        <v>18</v>
      </c>
      <c r="K218" s="71">
        <v>175000</v>
      </c>
      <c r="L218" s="102">
        <v>46235</v>
      </c>
      <c r="M218" s="102">
        <v>46387</v>
      </c>
      <c r="N218" s="32" t="s">
        <v>35</v>
      </c>
      <c r="O218" s="32" t="s">
        <v>32</v>
      </c>
      <c r="P218" s="32" t="s">
        <v>32</v>
      </c>
      <c r="Q218" s="24" t="s">
        <v>227</v>
      </c>
    </row>
    <row r="219" spans="1:17" s="23" customFormat="1" ht="57.75" customHeight="1" x14ac:dyDescent="0.25">
      <c r="A219" s="136">
        <v>208</v>
      </c>
      <c r="B219" s="123" t="s">
        <v>557</v>
      </c>
      <c r="C219" s="77" t="s">
        <v>560</v>
      </c>
      <c r="D219" s="110" t="s">
        <v>554</v>
      </c>
      <c r="E219" s="110" t="s">
        <v>58</v>
      </c>
      <c r="F219" s="32">
        <f>IFERROR(VLOOKUP(G219,Лист2!$B$3:$C$8,2,FALSE),"-")</f>
        <v>876</v>
      </c>
      <c r="G219" s="32" t="s">
        <v>27</v>
      </c>
      <c r="H219" s="118">
        <v>1</v>
      </c>
      <c r="I219" s="35" t="s">
        <v>17</v>
      </c>
      <c r="J219" s="34" t="s">
        <v>18</v>
      </c>
      <c r="K219" s="71">
        <v>4749472.8099999996</v>
      </c>
      <c r="L219" s="102">
        <v>46235</v>
      </c>
      <c r="M219" s="102">
        <v>46387</v>
      </c>
      <c r="N219" s="57" t="s">
        <v>249</v>
      </c>
      <c r="O219" s="32" t="s">
        <v>31</v>
      </c>
      <c r="P219" s="32" t="s">
        <v>31</v>
      </c>
      <c r="Q219" s="24" t="s">
        <v>227</v>
      </c>
    </row>
    <row r="220" spans="1:17" s="23" customFormat="1" ht="87.75" customHeight="1" x14ac:dyDescent="0.25">
      <c r="A220" s="155">
        <v>209</v>
      </c>
      <c r="B220" s="85" t="str">
        <f>LEFT(C220,6)</f>
        <v>33.14.</v>
      </c>
      <c r="C220" s="81" t="s">
        <v>165</v>
      </c>
      <c r="D220" s="111" t="s">
        <v>505</v>
      </c>
      <c r="E220" s="111" t="s">
        <v>561</v>
      </c>
      <c r="F220" s="85">
        <f>IFERROR(VLOOKUP(G220,Лист2!$B$3:$C$8,2,FALSE),"-")</f>
        <v>876</v>
      </c>
      <c r="G220" s="85" t="s">
        <v>27</v>
      </c>
      <c r="H220" s="98">
        <v>1</v>
      </c>
      <c r="I220" s="86" t="s">
        <v>17</v>
      </c>
      <c r="J220" s="84" t="s">
        <v>18</v>
      </c>
      <c r="K220" s="83">
        <v>1854400</v>
      </c>
      <c r="L220" s="103">
        <v>46235</v>
      </c>
      <c r="M220" s="102">
        <v>46266</v>
      </c>
      <c r="N220" s="32" t="s">
        <v>35</v>
      </c>
      <c r="O220" s="32" t="s">
        <v>227</v>
      </c>
      <c r="P220" s="32" t="s">
        <v>227</v>
      </c>
      <c r="Q220" s="24" t="s">
        <v>227</v>
      </c>
    </row>
    <row r="221" spans="1:17" s="23" customFormat="1" ht="51" customHeight="1" x14ac:dyDescent="0.25">
      <c r="A221" s="145">
        <v>93</v>
      </c>
      <c r="B221" s="32" t="str">
        <f>LEFT(C221,6)</f>
        <v>58.29.</v>
      </c>
      <c r="C221" s="1" t="s">
        <v>375</v>
      </c>
      <c r="D221" s="111" t="s">
        <v>563</v>
      </c>
      <c r="E221" s="111" t="s">
        <v>562</v>
      </c>
      <c r="F221" s="85">
        <f>IFERROR(VLOOKUP(G221,Лист2!$B$3:$C$8,2,FALSE),"-")</f>
        <v>876</v>
      </c>
      <c r="G221" s="85" t="s">
        <v>27</v>
      </c>
      <c r="H221" s="98">
        <v>60</v>
      </c>
      <c r="I221" s="86" t="s">
        <v>17</v>
      </c>
      <c r="J221" s="84" t="s">
        <v>18</v>
      </c>
      <c r="K221" s="83">
        <v>545700</v>
      </c>
      <c r="L221" s="102">
        <v>46235</v>
      </c>
      <c r="M221" s="102">
        <v>46266</v>
      </c>
      <c r="N221" s="32" t="s">
        <v>35</v>
      </c>
      <c r="O221" s="32" t="s">
        <v>227</v>
      </c>
      <c r="P221" s="32" t="s">
        <v>227</v>
      </c>
      <c r="Q221" s="24" t="s">
        <v>227</v>
      </c>
    </row>
    <row r="222" spans="1:17" s="23" customFormat="1" ht="51" customHeight="1" x14ac:dyDescent="0.25">
      <c r="A222" s="136">
        <v>210</v>
      </c>
      <c r="B222" s="32" t="s">
        <v>329</v>
      </c>
      <c r="C222" s="1" t="s">
        <v>568</v>
      </c>
      <c r="D222" s="111" t="s">
        <v>564</v>
      </c>
      <c r="E222" s="111" t="s">
        <v>565</v>
      </c>
      <c r="F222" s="85">
        <v>112</v>
      </c>
      <c r="G222" s="85" t="s">
        <v>566</v>
      </c>
      <c r="H222" s="98" t="s">
        <v>567</v>
      </c>
      <c r="I222" s="86" t="s">
        <v>17</v>
      </c>
      <c r="J222" s="84" t="s">
        <v>18</v>
      </c>
      <c r="K222" s="83">
        <v>2000000</v>
      </c>
      <c r="L222" s="102">
        <v>46235</v>
      </c>
      <c r="M222" s="102">
        <v>46357</v>
      </c>
      <c r="N222" s="32" t="s">
        <v>35</v>
      </c>
      <c r="O222" s="32" t="s">
        <v>227</v>
      </c>
      <c r="P222" s="32" t="s">
        <v>227</v>
      </c>
      <c r="Q222" s="24" t="s">
        <v>227</v>
      </c>
    </row>
    <row r="223" spans="1:17" s="23" customFormat="1" ht="75" x14ac:dyDescent="0.25">
      <c r="A223" s="80">
        <v>211</v>
      </c>
      <c r="B223" s="32" t="str">
        <f>LEFT(C223,6)</f>
        <v>29.10.</v>
      </c>
      <c r="C223" s="1" t="s">
        <v>78</v>
      </c>
      <c r="D223" s="110" t="s">
        <v>84</v>
      </c>
      <c r="E223" s="110" t="s">
        <v>85</v>
      </c>
      <c r="F223" s="32">
        <f>IFERROR(VLOOKUP(G223,Лист2!$B$3:$C$8,2,FALSE),"-")</f>
        <v>796</v>
      </c>
      <c r="G223" s="32" t="s">
        <v>30</v>
      </c>
      <c r="H223" s="118">
        <v>1</v>
      </c>
      <c r="I223" s="35" t="s">
        <v>17</v>
      </c>
      <c r="J223" s="34" t="s">
        <v>18</v>
      </c>
      <c r="K223" s="71">
        <v>24500000</v>
      </c>
      <c r="L223" s="103">
        <v>46235</v>
      </c>
      <c r="M223" s="102">
        <v>46357</v>
      </c>
      <c r="N223" s="32" t="s">
        <v>35</v>
      </c>
      <c r="O223" s="32" t="s">
        <v>227</v>
      </c>
      <c r="P223" s="32" t="s">
        <v>227</v>
      </c>
      <c r="Q223" s="24" t="s">
        <v>227</v>
      </c>
    </row>
    <row r="224" spans="1:17" s="23" customFormat="1" ht="75" x14ac:dyDescent="0.25">
      <c r="A224" s="145">
        <v>212</v>
      </c>
      <c r="B224" s="67" t="s">
        <v>323</v>
      </c>
      <c r="C224" s="67" t="s">
        <v>309</v>
      </c>
      <c r="D224" s="76" t="s">
        <v>285</v>
      </c>
      <c r="E224" s="110" t="s">
        <v>146</v>
      </c>
      <c r="F224" s="32">
        <f>IFERROR(VLOOKUP(G224,Лист2!$B$3:$C$8,2,FALSE),"-")</f>
        <v>876</v>
      </c>
      <c r="G224" s="32" t="s">
        <v>27</v>
      </c>
      <c r="H224" s="118">
        <v>1</v>
      </c>
      <c r="I224" s="35" t="s">
        <v>17</v>
      </c>
      <c r="J224" s="34" t="s">
        <v>18</v>
      </c>
      <c r="K224" s="180">
        <v>1236670.08</v>
      </c>
      <c r="L224" s="102">
        <v>46235</v>
      </c>
      <c r="M224" s="181">
        <v>46995</v>
      </c>
      <c r="N224" s="57" t="s">
        <v>570</v>
      </c>
      <c r="O224" s="32" t="s">
        <v>244</v>
      </c>
      <c r="P224" s="32" t="s">
        <v>227</v>
      </c>
      <c r="Q224" s="24" t="s">
        <v>227</v>
      </c>
    </row>
    <row r="225" spans="1:17" s="23" customFormat="1" ht="75" x14ac:dyDescent="0.25">
      <c r="A225" s="80">
        <v>133</v>
      </c>
      <c r="B225" s="32" t="str">
        <f>LEFT(C225,6)</f>
        <v>20.59.</v>
      </c>
      <c r="C225" s="1" t="s">
        <v>101</v>
      </c>
      <c r="D225" s="110" t="s">
        <v>103</v>
      </c>
      <c r="E225" s="110" t="s">
        <v>57</v>
      </c>
      <c r="F225" s="32">
        <v>112</v>
      </c>
      <c r="G225" s="32" t="s">
        <v>571</v>
      </c>
      <c r="H225" s="98">
        <v>80000</v>
      </c>
      <c r="I225" s="86" t="s">
        <v>17</v>
      </c>
      <c r="J225" s="84" t="s">
        <v>18</v>
      </c>
      <c r="K225" s="83">
        <v>10960000</v>
      </c>
      <c r="L225" s="103">
        <v>46264</v>
      </c>
      <c r="M225" s="102">
        <v>46381</v>
      </c>
      <c r="N225" s="57" t="s">
        <v>249</v>
      </c>
      <c r="O225" s="32" t="s">
        <v>31</v>
      </c>
      <c r="P225" s="32" t="s">
        <v>31</v>
      </c>
      <c r="Q225" s="24" t="s">
        <v>227</v>
      </c>
    </row>
    <row r="226" spans="1:17" s="23" customFormat="1" ht="75" x14ac:dyDescent="0.25">
      <c r="A226" s="80">
        <v>134</v>
      </c>
      <c r="B226" s="32" t="str">
        <f>LEFT(C226,6)</f>
        <v>20.59.</v>
      </c>
      <c r="C226" s="1" t="s">
        <v>101</v>
      </c>
      <c r="D226" s="110" t="s">
        <v>102</v>
      </c>
      <c r="E226" s="110" t="s">
        <v>57</v>
      </c>
      <c r="F226" s="32" t="str">
        <f>IFERROR(VLOOKUP(G226,Лист2!$B$3:$C$8,2,FALSE),"-")</f>
        <v>166</v>
      </c>
      <c r="G226" s="32" t="s">
        <v>25</v>
      </c>
      <c r="H226" s="98">
        <v>20000</v>
      </c>
      <c r="I226" s="86" t="s">
        <v>17</v>
      </c>
      <c r="J226" s="84" t="s">
        <v>18</v>
      </c>
      <c r="K226" s="83">
        <v>2100000</v>
      </c>
      <c r="L226" s="103">
        <v>46264</v>
      </c>
      <c r="M226" s="102">
        <v>46381</v>
      </c>
      <c r="N226" s="32" t="s">
        <v>219</v>
      </c>
      <c r="O226" s="32" t="s">
        <v>31</v>
      </c>
      <c r="P226" s="32" t="s">
        <v>227</v>
      </c>
      <c r="Q226" s="24" t="s">
        <v>227</v>
      </c>
    </row>
    <row r="227" spans="1:17" s="23" customFormat="1" ht="60" customHeight="1" x14ac:dyDescent="0.25">
      <c r="A227" s="136">
        <v>214</v>
      </c>
      <c r="B227" s="176" t="s">
        <v>470</v>
      </c>
      <c r="C227" s="175" t="s">
        <v>572</v>
      </c>
      <c r="D227" s="174" t="s">
        <v>573</v>
      </c>
      <c r="E227" s="174" t="s">
        <v>574</v>
      </c>
      <c r="F227" s="176">
        <v>876</v>
      </c>
      <c r="G227" s="176" t="s">
        <v>27</v>
      </c>
      <c r="H227" s="177">
        <v>1</v>
      </c>
      <c r="I227" s="175" t="s">
        <v>17</v>
      </c>
      <c r="J227" s="174" t="s">
        <v>18</v>
      </c>
      <c r="K227" s="178">
        <v>204726.54</v>
      </c>
      <c r="L227" s="179">
        <v>46235</v>
      </c>
      <c r="M227" s="179">
        <v>46235</v>
      </c>
      <c r="N227" s="176" t="s">
        <v>575</v>
      </c>
      <c r="O227" s="176" t="s">
        <v>227</v>
      </c>
      <c r="P227" s="176" t="s">
        <v>227</v>
      </c>
      <c r="Q227" s="24" t="s">
        <v>227</v>
      </c>
    </row>
    <row r="228" spans="1:17" s="156" customFormat="1" ht="73.5" customHeight="1" x14ac:dyDescent="0.25">
      <c r="A228" s="136">
        <v>215</v>
      </c>
      <c r="B228" s="182" t="s">
        <v>576</v>
      </c>
      <c r="C228" s="148" t="s">
        <v>577</v>
      </c>
      <c r="D228" s="183" t="s">
        <v>578</v>
      </c>
      <c r="E228" s="174" t="s">
        <v>579</v>
      </c>
      <c r="F228" s="176">
        <f>IFERROR(VLOOKUP(G228,[1]Лист2!$B$3:$C$8,2,FALSE),"-")</f>
        <v>796</v>
      </c>
      <c r="G228" s="176" t="s">
        <v>30</v>
      </c>
      <c r="H228" s="177" t="s">
        <v>166</v>
      </c>
      <c r="I228" s="175" t="s">
        <v>17</v>
      </c>
      <c r="J228" s="174" t="s">
        <v>18</v>
      </c>
      <c r="K228" s="184">
        <v>10000000</v>
      </c>
      <c r="L228" s="179">
        <v>46235</v>
      </c>
      <c r="M228" s="179">
        <v>46387</v>
      </c>
      <c r="N228" s="176" t="s">
        <v>575</v>
      </c>
      <c r="O228" s="176" t="s">
        <v>227</v>
      </c>
      <c r="P228" s="176" t="s">
        <v>227</v>
      </c>
      <c r="Q228" s="24" t="s">
        <v>227</v>
      </c>
    </row>
    <row r="229" spans="1:17" s="185" customFormat="1" ht="73.5" customHeight="1" x14ac:dyDescent="0.25">
      <c r="A229" s="136">
        <v>216</v>
      </c>
      <c r="B229" s="85" t="s">
        <v>576</v>
      </c>
      <c r="C229" s="81" t="s">
        <v>581</v>
      </c>
      <c r="D229" s="183" t="s">
        <v>580</v>
      </c>
      <c r="E229" s="174"/>
      <c r="F229" s="32">
        <f>IFERROR(VLOOKUP(G229,Лист2!$B$3:$C$8,2,FALSE),"-")</f>
        <v>796</v>
      </c>
      <c r="G229" s="32" t="s">
        <v>30</v>
      </c>
      <c r="H229" s="118">
        <v>1</v>
      </c>
      <c r="I229" s="35" t="s">
        <v>17</v>
      </c>
      <c r="J229" s="34" t="s">
        <v>18</v>
      </c>
      <c r="K229" s="184">
        <v>298000</v>
      </c>
      <c r="L229" s="179">
        <v>46235</v>
      </c>
      <c r="M229" s="179">
        <v>46387</v>
      </c>
      <c r="N229" s="176" t="s">
        <v>575</v>
      </c>
      <c r="O229" s="176" t="s">
        <v>227</v>
      </c>
      <c r="P229" s="176" t="s">
        <v>227</v>
      </c>
      <c r="Q229" s="24" t="s">
        <v>227</v>
      </c>
    </row>
    <row r="230" spans="1:17" s="185" customFormat="1" ht="73.5" customHeight="1" x14ac:dyDescent="0.25">
      <c r="A230" s="136">
        <v>217</v>
      </c>
      <c r="B230" s="124" t="s">
        <v>393</v>
      </c>
      <c r="C230" s="79" t="s">
        <v>394</v>
      </c>
      <c r="D230" s="183" t="s">
        <v>582</v>
      </c>
      <c r="E230" s="174" t="s">
        <v>396</v>
      </c>
      <c r="F230" s="176">
        <v>876</v>
      </c>
      <c r="G230" s="176" t="s">
        <v>27</v>
      </c>
      <c r="H230" s="177">
        <v>1</v>
      </c>
      <c r="I230" s="175" t="s">
        <v>17</v>
      </c>
      <c r="J230" s="174" t="s">
        <v>18</v>
      </c>
      <c r="K230" s="184">
        <v>330000</v>
      </c>
      <c r="L230" s="179">
        <v>46235</v>
      </c>
      <c r="M230" s="179">
        <v>46387</v>
      </c>
      <c r="N230" s="176" t="s">
        <v>575</v>
      </c>
      <c r="O230" s="176" t="s">
        <v>227</v>
      </c>
      <c r="P230" s="176" t="s">
        <v>227</v>
      </c>
      <c r="Q230" s="24" t="s">
        <v>227</v>
      </c>
    </row>
    <row r="231" spans="1:17" s="185" customFormat="1" ht="73.5" customHeight="1" x14ac:dyDescent="0.25">
      <c r="A231" s="136">
        <v>218</v>
      </c>
      <c r="B231" s="124" t="s">
        <v>316</v>
      </c>
      <c r="C231" s="79" t="s">
        <v>584</v>
      </c>
      <c r="D231" s="183" t="s">
        <v>583</v>
      </c>
      <c r="E231" s="174" t="s">
        <v>574</v>
      </c>
      <c r="F231" s="176">
        <v>876</v>
      </c>
      <c r="G231" s="176" t="s">
        <v>27</v>
      </c>
      <c r="H231" s="177">
        <v>1</v>
      </c>
      <c r="I231" s="175" t="s">
        <v>17</v>
      </c>
      <c r="J231" s="174" t="s">
        <v>18</v>
      </c>
      <c r="K231" s="184">
        <v>659240</v>
      </c>
      <c r="L231" s="179">
        <v>46235</v>
      </c>
      <c r="M231" s="179">
        <v>46606</v>
      </c>
      <c r="N231" s="176" t="s">
        <v>575</v>
      </c>
      <c r="O231" s="176" t="s">
        <v>227</v>
      </c>
      <c r="P231" s="176" t="s">
        <v>227</v>
      </c>
      <c r="Q231" s="24" t="s">
        <v>227</v>
      </c>
    </row>
    <row r="232" spans="1:17" s="185" customFormat="1" ht="62.25" customHeight="1" x14ac:dyDescent="0.25">
      <c r="A232" s="136">
        <v>219</v>
      </c>
      <c r="B232" s="124" t="s">
        <v>586</v>
      </c>
      <c r="C232" s="79" t="s">
        <v>587</v>
      </c>
      <c r="D232" s="183" t="s">
        <v>585</v>
      </c>
      <c r="E232" s="110" t="s">
        <v>58</v>
      </c>
      <c r="F232" s="176">
        <v>876</v>
      </c>
      <c r="G232" s="176" t="s">
        <v>27</v>
      </c>
      <c r="H232" s="177">
        <v>1</v>
      </c>
      <c r="I232" s="175" t="s">
        <v>17</v>
      </c>
      <c r="J232" s="174" t="s">
        <v>18</v>
      </c>
      <c r="K232" s="184">
        <v>199999.8</v>
      </c>
      <c r="L232" s="179">
        <v>46235</v>
      </c>
      <c r="M232" s="179">
        <v>46387</v>
      </c>
      <c r="N232" s="176" t="s">
        <v>575</v>
      </c>
      <c r="O232" s="176" t="s">
        <v>227</v>
      </c>
      <c r="P232" s="176" t="s">
        <v>227</v>
      </c>
      <c r="Q232" s="24" t="s">
        <v>227</v>
      </c>
    </row>
    <row r="233" spans="1:17" s="185" customFormat="1" ht="62.25" customHeight="1" x14ac:dyDescent="0.25">
      <c r="A233" s="136">
        <v>220</v>
      </c>
      <c r="B233" s="123" t="s">
        <v>589</v>
      </c>
      <c r="C233" s="77" t="s">
        <v>590</v>
      </c>
      <c r="D233" s="110" t="s">
        <v>588</v>
      </c>
      <c r="E233" s="110" t="s">
        <v>74</v>
      </c>
      <c r="F233" s="32">
        <f>IFERROR(VLOOKUP(G233,Лист2!$B$3:$C$8,2,FALSE),"-")</f>
        <v>876</v>
      </c>
      <c r="G233" s="32" t="s">
        <v>27</v>
      </c>
      <c r="H233" s="118">
        <v>1</v>
      </c>
      <c r="I233" s="35" t="s">
        <v>17</v>
      </c>
      <c r="J233" s="34" t="s">
        <v>18</v>
      </c>
      <c r="K233" s="184">
        <v>12895400</v>
      </c>
      <c r="L233" s="179">
        <v>46235</v>
      </c>
      <c r="M233" s="186">
        <v>47207</v>
      </c>
      <c r="N233" s="176" t="s">
        <v>575</v>
      </c>
      <c r="O233" s="176" t="s">
        <v>227</v>
      </c>
      <c r="P233" s="176" t="s">
        <v>227</v>
      </c>
      <c r="Q233" s="24" t="s">
        <v>227</v>
      </c>
    </row>
    <row r="234" spans="1:17" s="185" customFormat="1" ht="62.25" customHeight="1" x14ac:dyDescent="0.25">
      <c r="A234" s="136">
        <v>221</v>
      </c>
      <c r="B234" s="123" t="s">
        <v>319</v>
      </c>
      <c r="C234" s="77" t="s">
        <v>593</v>
      </c>
      <c r="D234" s="110" t="s">
        <v>591</v>
      </c>
      <c r="E234" s="110" t="s">
        <v>592</v>
      </c>
      <c r="F234" s="32">
        <f>IFERROR(VLOOKUP(G234,Лист2!$B$3:$C$8,2,FALSE),"-")</f>
        <v>876</v>
      </c>
      <c r="G234" s="32" t="s">
        <v>27</v>
      </c>
      <c r="H234" s="118">
        <v>1</v>
      </c>
      <c r="I234" s="35" t="s">
        <v>17</v>
      </c>
      <c r="J234" s="34" t="s">
        <v>18</v>
      </c>
      <c r="K234" s="184">
        <v>4534280</v>
      </c>
      <c r="L234" s="179">
        <v>46235</v>
      </c>
      <c r="M234" s="179">
        <v>46387</v>
      </c>
      <c r="N234" s="176" t="s">
        <v>575</v>
      </c>
      <c r="O234" s="176" t="s">
        <v>227</v>
      </c>
      <c r="P234" s="176" t="s">
        <v>227</v>
      </c>
      <c r="Q234" s="24" t="s">
        <v>227</v>
      </c>
    </row>
    <row r="235" spans="1:17" s="185" customFormat="1" ht="62.25" customHeight="1" x14ac:dyDescent="0.25">
      <c r="A235" s="136">
        <v>222</v>
      </c>
      <c r="B235" s="123" t="s">
        <v>595</v>
      </c>
      <c r="C235" s="77" t="s">
        <v>594</v>
      </c>
      <c r="D235" s="110" t="s">
        <v>597</v>
      </c>
      <c r="E235" s="110" t="s">
        <v>58</v>
      </c>
      <c r="F235" s="32">
        <f>IFERROR(VLOOKUP(G235,Лист2!$B$3:$C$8,2,FALSE),"-")</f>
        <v>876</v>
      </c>
      <c r="G235" s="32" t="s">
        <v>27</v>
      </c>
      <c r="H235" s="118">
        <v>1</v>
      </c>
      <c r="I235" s="35" t="s">
        <v>17</v>
      </c>
      <c r="J235" s="34" t="s">
        <v>18</v>
      </c>
      <c r="K235" s="184">
        <v>220000</v>
      </c>
      <c r="L235" s="179">
        <v>46235</v>
      </c>
      <c r="M235" s="179">
        <v>46387</v>
      </c>
      <c r="N235" s="176" t="s">
        <v>575</v>
      </c>
      <c r="O235" s="176" t="s">
        <v>227</v>
      </c>
      <c r="P235" s="176" t="s">
        <v>227</v>
      </c>
      <c r="Q235" s="24" t="s">
        <v>227</v>
      </c>
    </row>
    <row r="236" spans="1:17" s="47" customFormat="1" ht="25.5" customHeight="1" x14ac:dyDescent="0.25">
      <c r="A236" s="39"/>
      <c r="B236" s="48"/>
      <c r="C236" s="48"/>
      <c r="D236" s="134" t="s">
        <v>237</v>
      </c>
      <c r="E236" s="116"/>
      <c r="F236" s="50"/>
      <c r="G236" s="50"/>
      <c r="H236" s="51"/>
      <c r="I236" s="52"/>
      <c r="J236" s="140"/>
      <c r="K236" s="141"/>
      <c r="L236" s="142"/>
      <c r="M236" s="142"/>
      <c r="N236" s="143"/>
      <c r="O236" s="144"/>
      <c r="P236" s="144"/>
      <c r="Q236" s="144"/>
    </row>
    <row r="237" spans="1:17" s="23" customFormat="1" ht="60" x14ac:dyDescent="0.25">
      <c r="A237" s="24">
        <v>139</v>
      </c>
      <c r="B237" s="32" t="str">
        <f>LEFT(C237,6)</f>
        <v>43.29.</v>
      </c>
      <c r="C237" s="1" t="s">
        <v>81</v>
      </c>
      <c r="D237" s="110" t="s">
        <v>89</v>
      </c>
      <c r="E237" s="110" t="s">
        <v>90</v>
      </c>
      <c r="F237" s="32">
        <f>IFERROR(VLOOKUP(G237,Лист2!$B$3:$C$8,2,FALSE),"-")</f>
        <v>876</v>
      </c>
      <c r="G237" s="32" t="s">
        <v>27</v>
      </c>
      <c r="H237" s="118">
        <v>1</v>
      </c>
      <c r="I237" s="35" t="s">
        <v>17</v>
      </c>
      <c r="J237" s="34" t="s">
        <v>18</v>
      </c>
      <c r="K237" s="71">
        <v>1377000</v>
      </c>
      <c r="L237" s="102">
        <v>46266</v>
      </c>
      <c r="M237" s="102">
        <v>46721</v>
      </c>
      <c r="N237" s="57" t="s">
        <v>249</v>
      </c>
      <c r="O237" s="32" t="s">
        <v>31</v>
      </c>
      <c r="P237" s="32" t="s">
        <v>31</v>
      </c>
      <c r="Q237" s="24" t="s">
        <v>227</v>
      </c>
    </row>
    <row r="238" spans="1:17" s="23" customFormat="1" ht="51" customHeight="1" x14ac:dyDescent="0.25">
      <c r="A238" s="136">
        <v>213</v>
      </c>
      <c r="B238" s="32" t="s">
        <v>329</v>
      </c>
      <c r="C238" s="1" t="s">
        <v>568</v>
      </c>
      <c r="D238" s="111" t="s">
        <v>564</v>
      </c>
      <c r="E238" s="111" t="s">
        <v>565</v>
      </c>
      <c r="F238" s="85">
        <v>112</v>
      </c>
      <c r="G238" s="85" t="s">
        <v>566</v>
      </c>
      <c r="H238" s="98" t="s">
        <v>567</v>
      </c>
      <c r="I238" s="86" t="s">
        <v>17</v>
      </c>
      <c r="J238" s="84" t="s">
        <v>18</v>
      </c>
      <c r="K238" s="83">
        <v>2000000</v>
      </c>
      <c r="L238" s="103">
        <v>46266</v>
      </c>
      <c r="M238" s="102">
        <v>46357</v>
      </c>
      <c r="N238" s="32" t="s">
        <v>35</v>
      </c>
      <c r="O238" s="32" t="s">
        <v>227</v>
      </c>
      <c r="P238" s="32" t="s">
        <v>227</v>
      </c>
      <c r="Q238" s="24" t="s">
        <v>227</v>
      </c>
    </row>
    <row r="239" spans="1:17" s="23" customFormat="1" ht="75" x14ac:dyDescent="0.25">
      <c r="A239" s="80">
        <v>75</v>
      </c>
      <c r="B239" s="32" t="str">
        <f>LEFT(C239,6)</f>
        <v>26.51.</v>
      </c>
      <c r="C239" s="1" t="s">
        <v>79</v>
      </c>
      <c r="D239" s="111" t="s">
        <v>596</v>
      </c>
      <c r="E239" s="111" t="s">
        <v>86</v>
      </c>
      <c r="F239" s="32">
        <f>IFERROR(VLOOKUP(G239,Лист2!$B$3:$C$8,2,FALSE),"-")</f>
        <v>796</v>
      </c>
      <c r="G239" s="85" t="s">
        <v>30</v>
      </c>
      <c r="H239" s="98">
        <v>4</v>
      </c>
      <c r="I239" s="86" t="s">
        <v>17</v>
      </c>
      <c r="J239" s="84" t="s">
        <v>18</v>
      </c>
      <c r="K239" s="83">
        <v>333770.52</v>
      </c>
      <c r="L239" s="103">
        <v>46266</v>
      </c>
      <c r="M239" s="102">
        <v>46357</v>
      </c>
      <c r="N239" s="57" t="s">
        <v>255</v>
      </c>
      <c r="O239" s="32" t="s">
        <v>31</v>
      </c>
      <c r="P239" s="32" t="s">
        <v>31</v>
      </c>
      <c r="Q239" s="24" t="s">
        <v>227</v>
      </c>
    </row>
    <row r="240" spans="1:17" s="23" customFormat="1" ht="45" x14ac:dyDescent="0.25">
      <c r="A240" s="128">
        <v>136</v>
      </c>
      <c r="B240" s="85" t="str">
        <f>LEFT(C240,6)</f>
        <v>22.11.</v>
      </c>
      <c r="C240" s="81" t="s">
        <v>65</v>
      </c>
      <c r="D240" s="111" t="s">
        <v>69</v>
      </c>
      <c r="E240" s="111" t="s">
        <v>70</v>
      </c>
      <c r="F240" s="85">
        <f>IFERROR(VLOOKUP(G240,Лист2!$B$3:$C$8,2,FALSE),"-")</f>
        <v>796</v>
      </c>
      <c r="G240" s="85" t="s">
        <v>30</v>
      </c>
      <c r="H240" s="98">
        <v>46</v>
      </c>
      <c r="I240" s="86" t="s">
        <v>17</v>
      </c>
      <c r="J240" s="84" t="s">
        <v>18</v>
      </c>
      <c r="K240" s="83">
        <v>550213.5</v>
      </c>
      <c r="L240" s="103">
        <v>46266</v>
      </c>
      <c r="M240" s="102">
        <v>46296</v>
      </c>
      <c r="N240" s="57" t="s">
        <v>255</v>
      </c>
      <c r="O240" s="32" t="s">
        <v>31</v>
      </c>
      <c r="P240" s="32" t="s">
        <v>31</v>
      </c>
      <c r="Q240" s="24" t="s">
        <v>227</v>
      </c>
    </row>
    <row r="241" spans="1:17" s="23" customFormat="1" ht="60" x14ac:dyDescent="0.25">
      <c r="A241" s="128">
        <v>223</v>
      </c>
      <c r="B241" s="85" t="str">
        <f t="shared" ref="B241" si="9">LEFT(C241,6)</f>
        <v>43.22.</v>
      </c>
      <c r="C241" s="81" t="s">
        <v>176</v>
      </c>
      <c r="D241" s="111" t="s">
        <v>598</v>
      </c>
      <c r="E241" s="111" t="s">
        <v>58</v>
      </c>
      <c r="F241" s="85">
        <f>IFERROR(VLOOKUP(G241,Лист2!$B$3:$C$8,2,FALSE),"-")</f>
        <v>876</v>
      </c>
      <c r="G241" s="85" t="s">
        <v>27</v>
      </c>
      <c r="H241" s="98">
        <v>1</v>
      </c>
      <c r="I241" s="86" t="s">
        <v>17</v>
      </c>
      <c r="J241" s="84" t="s">
        <v>18</v>
      </c>
      <c r="K241" s="83">
        <v>3286895.11</v>
      </c>
      <c r="L241" s="102">
        <v>46275</v>
      </c>
      <c r="M241" s="102">
        <v>46386</v>
      </c>
      <c r="N241" s="57" t="s">
        <v>249</v>
      </c>
      <c r="O241" s="32" t="s">
        <v>31</v>
      </c>
      <c r="P241" s="32" t="s">
        <v>31</v>
      </c>
      <c r="Q241" s="24" t="s">
        <v>227</v>
      </c>
    </row>
    <row r="242" spans="1:17" s="23" customFormat="1" ht="63.75" customHeight="1" x14ac:dyDescent="0.25">
      <c r="A242" s="136">
        <v>224</v>
      </c>
      <c r="B242" s="32" t="s">
        <v>538</v>
      </c>
      <c r="C242" s="1" t="s">
        <v>174</v>
      </c>
      <c r="D242" s="111" t="s">
        <v>599</v>
      </c>
      <c r="E242" s="110" t="s">
        <v>58</v>
      </c>
      <c r="F242" s="32">
        <f>IFERROR(VLOOKUP(G242,Лист2!$B$3:$C$8,2,FALSE),"-")</f>
        <v>876</v>
      </c>
      <c r="G242" s="32" t="s">
        <v>27</v>
      </c>
      <c r="H242" s="118">
        <v>1</v>
      </c>
      <c r="I242" s="35" t="s">
        <v>17</v>
      </c>
      <c r="J242" s="34" t="s">
        <v>18</v>
      </c>
      <c r="K242" s="83">
        <v>6232332.6399999997</v>
      </c>
      <c r="L242" s="102">
        <v>46275</v>
      </c>
      <c r="M242" s="102">
        <v>46386</v>
      </c>
      <c r="N242" s="57" t="s">
        <v>249</v>
      </c>
      <c r="O242" s="32" t="s">
        <v>31</v>
      </c>
      <c r="P242" s="32" t="s">
        <v>31</v>
      </c>
      <c r="Q242" s="24" t="s">
        <v>227</v>
      </c>
    </row>
    <row r="243" spans="1:17" s="23" customFormat="1" ht="63.75" customHeight="1" x14ac:dyDescent="0.25">
      <c r="A243" s="136">
        <v>225</v>
      </c>
      <c r="B243" s="203" t="s">
        <v>600</v>
      </c>
      <c r="C243" s="204" t="s">
        <v>601</v>
      </c>
      <c r="D243" s="205" t="s">
        <v>602</v>
      </c>
      <c r="E243" s="174" t="s">
        <v>603</v>
      </c>
      <c r="F243" s="57">
        <f>IFERROR(VLOOKUP(G243,[2]Лист2!$B$3:$C$8,2,FALSE),"-")</f>
        <v>796</v>
      </c>
      <c r="G243" s="57" t="s">
        <v>30</v>
      </c>
      <c r="H243" s="177" t="s">
        <v>166</v>
      </c>
      <c r="I243" s="175" t="s">
        <v>17</v>
      </c>
      <c r="J243" s="174" t="s">
        <v>18</v>
      </c>
      <c r="K243" s="178">
        <v>500000</v>
      </c>
      <c r="L243" s="179">
        <v>46266</v>
      </c>
      <c r="M243" s="179">
        <v>46387</v>
      </c>
      <c r="N243" s="176" t="s">
        <v>456</v>
      </c>
      <c r="O243" s="176" t="s">
        <v>31</v>
      </c>
      <c r="P243" s="176" t="s">
        <v>31</v>
      </c>
      <c r="Q243" s="24" t="s">
        <v>227</v>
      </c>
    </row>
    <row r="244" spans="1:17" s="23" customFormat="1" ht="63.75" customHeight="1" x14ac:dyDescent="0.25">
      <c r="A244" s="136">
        <v>226</v>
      </c>
      <c r="B244" s="203" t="s">
        <v>328</v>
      </c>
      <c r="C244" s="204" t="s">
        <v>605</v>
      </c>
      <c r="D244" s="205" t="s">
        <v>604</v>
      </c>
      <c r="E244" s="174" t="s">
        <v>90</v>
      </c>
      <c r="F244" s="32">
        <f>IFERROR(VLOOKUP(G244,Лист2!$B$3:$C$8,2,FALSE),"-")</f>
        <v>876</v>
      </c>
      <c r="G244" s="32" t="s">
        <v>27</v>
      </c>
      <c r="H244" s="118">
        <v>1</v>
      </c>
      <c r="I244" s="35" t="s">
        <v>17</v>
      </c>
      <c r="J244" s="34" t="s">
        <v>18</v>
      </c>
      <c r="K244" s="178">
        <v>550000</v>
      </c>
      <c r="L244" s="179">
        <v>46266</v>
      </c>
      <c r="M244" s="179">
        <v>46661</v>
      </c>
      <c r="N244" s="176" t="s">
        <v>456</v>
      </c>
      <c r="O244" s="176" t="s">
        <v>31</v>
      </c>
      <c r="P244" s="176" t="s">
        <v>31</v>
      </c>
      <c r="Q244" s="24" t="s">
        <v>227</v>
      </c>
    </row>
    <row r="245" spans="1:17" s="23" customFormat="1" ht="85.5" customHeight="1" x14ac:dyDescent="0.25">
      <c r="A245" s="135">
        <v>227</v>
      </c>
      <c r="B245" s="203" t="s">
        <v>316</v>
      </c>
      <c r="C245" s="204" t="s">
        <v>296</v>
      </c>
      <c r="D245" s="205" t="s">
        <v>606</v>
      </c>
      <c r="E245" s="174" t="s">
        <v>90</v>
      </c>
      <c r="F245" s="32">
        <f>IFERROR(VLOOKUP(G245,Лист2!$B$3:$C$8,2,FALSE),"-")</f>
        <v>876</v>
      </c>
      <c r="G245" s="32" t="s">
        <v>27</v>
      </c>
      <c r="H245" s="118">
        <v>1</v>
      </c>
      <c r="I245" s="35" t="s">
        <v>17</v>
      </c>
      <c r="J245" s="34" t="s">
        <v>18</v>
      </c>
      <c r="K245" s="178">
        <v>193424.71</v>
      </c>
      <c r="L245" s="179">
        <v>46266</v>
      </c>
      <c r="M245" s="179">
        <v>46584</v>
      </c>
      <c r="N245" s="176" t="s">
        <v>575</v>
      </c>
      <c r="O245" s="176" t="s">
        <v>227</v>
      </c>
      <c r="P245" s="176" t="s">
        <v>227</v>
      </c>
      <c r="Q245" s="24" t="s">
        <v>227</v>
      </c>
    </row>
    <row r="246" spans="1:17" s="23" customFormat="1" ht="60" x14ac:dyDescent="0.25">
      <c r="A246" s="80">
        <v>137</v>
      </c>
      <c r="B246" s="32" t="str">
        <f>LEFT(C246,6)</f>
        <v>65.12.</v>
      </c>
      <c r="C246" s="1" t="s">
        <v>304</v>
      </c>
      <c r="D246" s="110" t="s">
        <v>386</v>
      </c>
      <c r="E246" s="110" t="s">
        <v>75</v>
      </c>
      <c r="F246" s="32">
        <f>IFERROR(VLOOKUP(G246,Лист2!$B$3:$C$8,2,FALSE),"-")</f>
        <v>876</v>
      </c>
      <c r="G246" s="32" t="s">
        <v>27</v>
      </c>
      <c r="H246" s="118">
        <v>2</v>
      </c>
      <c r="I246" s="35" t="s">
        <v>17</v>
      </c>
      <c r="J246" s="34" t="s">
        <v>18</v>
      </c>
      <c r="K246" s="180">
        <v>448259.38</v>
      </c>
      <c r="L246" s="179">
        <v>46266</v>
      </c>
      <c r="M246" s="102">
        <v>46296</v>
      </c>
      <c r="N246" s="32" t="s">
        <v>35</v>
      </c>
      <c r="O246" s="32" t="s">
        <v>32</v>
      </c>
      <c r="P246" s="32" t="s">
        <v>32</v>
      </c>
      <c r="Q246" s="24" t="s">
        <v>227</v>
      </c>
    </row>
    <row r="247" spans="1:17" s="164" customFormat="1" ht="25.5" customHeight="1" x14ac:dyDescent="0.25">
      <c r="A247" s="165"/>
      <c r="B247" s="166"/>
      <c r="C247" s="166"/>
      <c r="D247" s="167"/>
      <c r="E247" s="168"/>
      <c r="F247" s="169"/>
      <c r="G247" s="169"/>
      <c r="H247" s="170"/>
      <c r="I247" s="56"/>
      <c r="J247" s="57"/>
      <c r="K247" s="171"/>
      <c r="L247" s="172"/>
      <c r="M247" s="172"/>
      <c r="N247" s="173"/>
      <c r="O247" s="60"/>
      <c r="P247" s="60"/>
      <c r="Q247" s="60"/>
    </row>
    <row r="248" spans="1:17" x14ac:dyDescent="0.25">
      <c r="A248" s="156"/>
      <c r="B248" s="157"/>
      <c r="C248" s="156"/>
      <c r="D248" s="163"/>
      <c r="E248" s="163"/>
      <c r="F248" s="158"/>
      <c r="G248" s="159"/>
      <c r="H248" s="160"/>
      <c r="I248" s="158"/>
      <c r="J248" s="158"/>
      <c r="K248" s="157"/>
      <c r="L248" s="161"/>
      <c r="M248" s="161"/>
      <c r="N248" s="158"/>
      <c r="O248" s="158"/>
      <c r="P248" s="158"/>
      <c r="Q248" s="156"/>
    </row>
    <row r="249" spans="1:17" s="47" customFormat="1" ht="24.75" customHeight="1" x14ac:dyDescent="0.25">
      <c r="A249" s="39"/>
      <c r="B249" s="48"/>
      <c r="C249" s="48"/>
      <c r="D249" s="134" t="s">
        <v>238</v>
      </c>
      <c r="E249" s="116"/>
      <c r="F249" s="50"/>
      <c r="G249" s="50"/>
      <c r="H249" s="51"/>
      <c r="I249" s="52"/>
      <c r="J249" s="140"/>
      <c r="K249" s="141"/>
      <c r="L249" s="142"/>
      <c r="M249" s="142"/>
      <c r="N249" s="143"/>
      <c r="O249" s="144"/>
      <c r="P249" s="144"/>
      <c r="Q249" s="144"/>
    </row>
    <row r="250" spans="1:17" s="23" customFormat="1" ht="30" x14ac:dyDescent="0.25">
      <c r="A250" s="24">
        <v>140</v>
      </c>
      <c r="B250" s="32" t="str">
        <f t="shared" si="7"/>
        <v>58.29.</v>
      </c>
      <c r="C250" s="1" t="s">
        <v>375</v>
      </c>
      <c r="D250" s="110" t="s">
        <v>216</v>
      </c>
      <c r="E250" s="110"/>
      <c r="F250" s="32">
        <f>IFERROR(VLOOKUP(G250,Лист2!$B$3:$C$8,2,FALSE),"-")</f>
        <v>876</v>
      </c>
      <c r="G250" s="32" t="s">
        <v>27</v>
      </c>
      <c r="H250" s="118">
        <v>1</v>
      </c>
      <c r="I250" s="35" t="s">
        <v>17</v>
      </c>
      <c r="J250" s="34" t="s">
        <v>18</v>
      </c>
      <c r="K250" s="71">
        <v>2040000</v>
      </c>
      <c r="L250" s="102">
        <v>46296</v>
      </c>
      <c r="M250" s="102">
        <v>46351</v>
      </c>
      <c r="N250" s="57" t="s">
        <v>255</v>
      </c>
      <c r="O250" s="32" t="s">
        <v>31</v>
      </c>
      <c r="P250" s="32" t="s">
        <v>31</v>
      </c>
      <c r="Q250" s="24" t="s">
        <v>227</v>
      </c>
    </row>
    <row r="251" spans="1:17" s="23" customFormat="1" ht="60" x14ac:dyDescent="0.25">
      <c r="A251" s="24">
        <v>141</v>
      </c>
      <c r="B251" s="32" t="str">
        <f t="shared" si="7"/>
        <v>33.14.</v>
      </c>
      <c r="C251" s="1" t="s">
        <v>222</v>
      </c>
      <c r="D251" s="110" t="s">
        <v>147</v>
      </c>
      <c r="E251" s="110" t="s">
        <v>146</v>
      </c>
      <c r="F251" s="32">
        <f>IFERROR(VLOOKUP(G251,Лист2!$B$3:$C$8,2,FALSE),"-")</f>
        <v>876</v>
      </c>
      <c r="G251" s="32" t="s">
        <v>27</v>
      </c>
      <c r="H251" s="118">
        <v>2</v>
      </c>
      <c r="I251" s="35" t="s">
        <v>17</v>
      </c>
      <c r="J251" s="34" t="s">
        <v>18</v>
      </c>
      <c r="K251" s="71">
        <v>2000040</v>
      </c>
      <c r="L251" s="102">
        <v>46296</v>
      </c>
      <c r="M251" s="102">
        <v>46386</v>
      </c>
      <c r="N251" s="57" t="s">
        <v>249</v>
      </c>
      <c r="O251" s="32" t="s">
        <v>31</v>
      </c>
      <c r="P251" s="32" t="s">
        <v>31</v>
      </c>
      <c r="Q251" s="24" t="s">
        <v>227</v>
      </c>
    </row>
    <row r="252" spans="1:17" s="47" customFormat="1" ht="24" customHeight="1" x14ac:dyDescent="0.25">
      <c r="A252" s="39"/>
      <c r="B252" s="48"/>
      <c r="C252" s="48"/>
      <c r="D252" s="133" t="s">
        <v>239</v>
      </c>
      <c r="E252" s="115"/>
      <c r="F252" s="36"/>
      <c r="G252" s="36"/>
      <c r="H252" s="37"/>
      <c r="I252" s="42"/>
      <c r="J252" s="41"/>
      <c r="K252" s="43"/>
      <c r="L252" s="44"/>
      <c r="M252" s="44"/>
      <c r="N252" s="45"/>
      <c r="O252" s="46"/>
      <c r="P252" s="46"/>
      <c r="Q252" s="46"/>
    </row>
    <row r="253" spans="1:17" s="23" customFormat="1" ht="49.5" customHeight="1" x14ac:dyDescent="0.25">
      <c r="A253" s="24">
        <v>143</v>
      </c>
      <c r="B253" s="32" t="str">
        <f t="shared" si="7"/>
        <v>74.90.</v>
      </c>
      <c r="C253" s="1" t="s">
        <v>209</v>
      </c>
      <c r="D253" s="110" t="s">
        <v>205</v>
      </c>
      <c r="E253" s="110"/>
      <c r="F253" s="32">
        <f>IFERROR(VLOOKUP(G253,Лист2!$B$3:$C$8,2,FALSE),"-")</f>
        <v>876</v>
      </c>
      <c r="G253" s="32" t="s">
        <v>27</v>
      </c>
      <c r="H253" s="118">
        <v>1</v>
      </c>
      <c r="I253" s="35" t="s">
        <v>17</v>
      </c>
      <c r="J253" s="34" t="s">
        <v>18</v>
      </c>
      <c r="K253" s="71">
        <v>4284000</v>
      </c>
      <c r="L253" s="102">
        <v>46341</v>
      </c>
      <c r="M253" s="102">
        <v>46752</v>
      </c>
      <c r="N253" s="32" t="s">
        <v>35</v>
      </c>
      <c r="O253" s="32" t="s">
        <v>32</v>
      </c>
      <c r="P253" s="32" t="s">
        <v>32</v>
      </c>
      <c r="Q253" s="24" t="s">
        <v>227</v>
      </c>
    </row>
    <row r="254" spans="1:17" s="23" customFormat="1" ht="45" x14ac:dyDescent="0.25">
      <c r="A254" s="24">
        <v>144</v>
      </c>
      <c r="B254" s="32" t="str">
        <f t="shared" si="7"/>
        <v>38.11.</v>
      </c>
      <c r="C254" s="1" t="s">
        <v>154</v>
      </c>
      <c r="D254" s="110" t="s">
        <v>155</v>
      </c>
      <c r="E254" s="110" t="s">
        <v>156</v>
      </c>
      <c r="F254" s="32">
        <f>IFERROR(VLOOKUP(G254,Лист2!$B$3:$C$8,2,FALSE),"-")</f>
        <v>876</v>
      </c>
      <c r="G254" s="32" t="s">
        <v>27</v>
      </c>
      <c r="H254" s="118">
        <v>1</v>
      </c>
      <c r="I254" s="35" t="s">
        <v>17</v>
      </c>
      <c r="J254" s="34" t="s">
        <v>18</v>
      </c>
      <c r="K254" s="71">
        <v>442449</v>
      </c>
      <c r="L254" s="102">
        <v>46341</v>
      </c>
      <c r="M254" s="102">
        <v>46752</v>
      </c>
      <c r="N254" s="32" t="s">
        <v>35</v>
      </c>
      <c r="O254" s="32" t="s">
        <v>32</v>
      </c>
      <c r="P254" s="32" t="s">
        <v>32</v>
      </c>
      <c r="Q254" s="24" t="s">
        <v>227</v>
      </c>
    </row>
    <row r="255" spans="1:17" s="53" customFormat="1" ht="15.75" x14ac:dyDescent="0.25">
      <c r="A255" s="49"/>
      <c r="B255" s="40"/>
      <c r="C255" s="40"/>
      <c r="D255" s="134" t="s">
        <v>240</v>
      </c>
      <c r="E255" s="116"/>
      <c r="F255" s="50"/>
      <c r="G255" s="50"/>
      <c r="H255" s="51"/>
      <c r="I255" s="52"/>
      <c r="J255" s="41"/>
      <c r="K255" s="43"/>
      <c r="L255" s="44"/>
      <c r="M255" s="44"/>
      <c r="N255" s="45"/>
      <c r="O255" s="46"/>
      <c r="P255" s="46"/>
      <c r="Q255" s="46"/>
    </row>
    <row r="256" spans="1:17" s="23" customFormat="1" ht="45" x14ac:dyDescent="0.25">
      <c r="A256" s="24">
        <v>145</v>
      </c>
      <c r="B256" s="126" t="s">
        <v>245</v>
      </c>
      <c r="C256" s="55" t="s">
        <v>246</v>
      </c>
      <c r="D256" s="61" t="s">
        <v>247</v>
      </c>
      <c r="E256" s="61" t="s">
        <v>74</v>
      </c>
      <c r="F256" s="32">
        <f>IFERROR(VLOOKUP(G256,Лист2!$B$3:$C$8,2,FALSE),"-")</f>
        <v>876</v>
      </c>
      <c r="G256" s="32" t="s">
        <v>27</v>
      </c>
      <c r="H256" s="58">
        <v>1</v>
      </c>
      <c r="I256" s="2" t="s">
        <v>243</v>
      </c>
      <c r="J256" s="1" t="s">
        <v>18</v>
      </c>
      <c r="K256" s="59">
        <v>13298974</v>
      </c>
      <c r="L256" s="102">
        <v>46630</v>
      </c>
      <c r="M256" s="102">
        <v>46752</v>
      </c>
      <c r="N256" s="57" t="s">
        <v>249</v>
      </c>
      <c r="O256" s="32" t="s">
        <v>31</v>
      </c>
      <c r="P256" s="32" t="s">
        <v>31</v>
      </c>
      <c r="Q256" s="24" t="s">
        <v>227</v>
      </c>
    </row>
    <row r="257" spans="1:17" s="23" customFormat="1" ht="60" x14ac:dyDescent="0.25">
      <c r="A257" s="24">
        <v>146</v>
      </c>
      <c r="B257" s="54" t="s">
        <v>250</v>
      </c>
      <c r="C257" s="61" t="s">
        <v>251</v>
      </c>
      <c r="D257" s="61" t="s">
        <v>252</v>
      </c>
      <c r="E257" s="61" t="s">
        <v>253</v>
      </c>
      <c r="F257" s="56" t="s">
        <v>254</v>
      </c>
      <c r="G257" s="57" t="s">
        <v>30</v>
      </c>
      <c r="H257" s="58">
        <v>6</v>
      </c>
      <c r="I257" s="2" t="s">
        <v>243</v>
      </c>
      <c r="J257" s="1" t="s">
        <v>18</v>
      </c>
      <c r="K257" s="59">
        <v>250000</v>
      </c>
      <c r="L257" s="102">
        <v>46418</v>
      </c>
      <c r="M257" s="102">
        <v>46752</v>
      </c>
      <c r="N257" s="57" t="s">
        <v>255</v>
      </c>
      <c r="O257" s="32" t="s">
        <v>31</v>
      </c>
      <c r="P257" s="32" t="s">
        <v>31</v>
      </c>
      <c r="Q257" s="24" t="s">
        <v>227</v>
      </c>
    </row>
    <row r="258" spans="1:17" s="53" customFormat="1" ht="15.75" x14ac:dyDescent="0.25">
      <c r="A258" s="49"/>
      <c r="B258" s="40"/>
      <c r="C258" s="40"/>
      <c r="D258" s="134" t="s">
        <v>241</v>
      </c>
      <c r="E258" s="116"/>
      <c r="F258" s="50"/>
      <c r="G258" s="50"/>
      <c r="H258" s="51"/>
      <c r="I258" s="52"/>
      <c r="J258" s="41"/>
      <c r="K258" s="43"/>
      <c r="L258" s="44"/>
      <c r="M258" s="44"/>
      <c r="N258" s="45"/>
      <c r="O258" s="46"/>
      <c r="P258" s="46"/>
      <c r="Q258" s="46"/>
    </row>
    <row r="259" spans="1:17" s="23" customFormat="1" ht="45" x14ac:dyDescent="0.25">
      <c r="A259" s="24">
        <v>147</v>
      </c>
      <c r="B259" s="126" t="s">
        <v>245</v>
      </c>
      <c r="C259" s="55" t="s">
        <v>246</v>
      </c>
      <c r="D259" s="61" t="s">
        <v>247</v>
      </c>
      <c r="E259" s="61" t="s">
        <v>74</v>
      </c>
      <c r="F259" s="56" t="s">
        <v>248</v>
      </c>
      <c r="G259" s="57" t="s">
        <v>27</v>
      </c>
      <c r="H259" s="58">
        <v>1</v>
      </c>
      <c r="I259" s="2" t="s">
        <v>243</v>
      </c>
      <c r="J259" s="1" t="s">
        <v>18</v>
      </c>
      <c r="K259" s="59">
        <v>500000</v>
      </c>
      <c r="L259" s="102">
        <v>46996</v>
      </c>
      <c r="M259" s="102">
        <v>47118</v>
      </c>
      <c r="N259" s="57" t="s">
        <v>249</v>
      </c>
      <c r="O259" s="60" t="s">
        <v>244</v>
      </c>
      <c r="P259" s="32" t="s">
        <v>31</v>
      </c>
      <c r="Q259" s="24" t="s">
        <v>227</v>
      </c>
    </row>
    <row r="260" spans="1:17" s="23" customFormat="1" ht="60" x14ac:dyDescent="0.25">
      <c r="A260" s="24">
        <v>148</v>
      </c>
      <c r="B260" s="54" t="s">
        <v>250</v>
      </c>
      <c r="C260" s="61" t="s">
        <v>251</v>
      </c>
      <c r="D260" s="61" t="s">
        <v>252</v>
      </c>
      <c r="E260" s="61" t="s">
        <v>253</v>
      </c>
      <c r="F260" s="56" t="s">
        <v>254</v>
      </c>
      <c r="G260" s="57" t="s">
        <v>30</v>
      </c>
      <c r="H260" s="58">
        <v>6</v>
      </c>
      <c r="I260" s="2" t="s">
        <v>243</v>
      </c>
      <c r="J260" s="1" t="s">
        <v>18</v>
      </c>
      <c r="K260" s="59">
        <v>500000</v>
      </c>
      <c r="L260" s="102">
        <v>46783</v>
      </c>
      <c r="M260" s="102">
        <v>47118</v>
      </c>
      <c r="N260" s="57" t="s">
        <v>255</v>
      </c>
      <c r="O260" s="60" t="s">
        <v>244</v>
      </c>
      <c r="P260" s="32" t="s">
        <v>31</v>
      </c>
      <c r="Q260" s="24" t="s">
        <v>227</v>
      </c>
    </row>
    <row r="261" spans="1:17" s="53" customFormat="1" ht="15.75" x14ac:dyDescent="0.25">
      <c r="A261" s="49"/>
      <c r="B261" s="40"/>
      <c r="C261" s="40"/>
      <c r="D261" s="134" t="s">
        <v>242</v>
      </c>
      <c r="E261" s="116"/>
      <c r="F261" s="50"/>
      <c r="G261" s="50"/>
      <c r="H261" s="51"/>
      <c r="I261" s="52"/>
      <c r="J261" s="41"/>
      <c r="K261" s="43"/>
      <c r="L261" s="44"/>
      <c r="M261" s="44"/>
      <c r="N261" s="45"/>
      <c r="O261" s="46"/>
      <c r="P261" s="46"/>
      <c r="Q261" s="46"/>
    </row>
    <row r="262" spans="1:17" s="23" customFormat="1" ht="45" x14ac:dyDescent="0.25">
      <c r="A262" s="24">
        <v>149</v>
      </c>
      <c r="B262" s="126" t="s">
        <v>245</v>
      </c>
      <c r="C262" s="55" t="s">
        <v>246</v>
      </c>
      <c r="D262" s="61" t="s">
        <v>247</v>
      </c>
      <c r="E262" s="61" t="s">
        <v>74</v>
      </c>
      <c r="F262" s="56" t="s">
        <v>248</v>
      </c>
      <c r="G262" s="57" t="s">
        <v>27</v>
      </c>
      <c r="H262" s="58">
        <v>1</v>
      </c>
      <c r="I262" s="2" t="s">
        <v>243</v>
      </c>
      <c r="J262" s="1" t="s">
        <v>18</v>
      </c>
      <c r="K262" s="59"/>
      <c r="L262" s="102">
        <v>47361</v>
      </c>
      <c r="M262" s="102">
        <v>47483</v>
      </c>
      <c r="N262" s="57" t="s">
        <v>249</v>
      </c>
      <c r="O262" s="32" t="s">
        <v>31</v>
      </c>
      <c r="P262" s="32" t="s">
        <v>31</v>
      </c>
      <c r="Q262" s="24" t="s">
        <v>227</v>
      </c>
    </row>
    <row r="263" spans="1:17" s="23" customFormat="1" ht="60" x14ac:dyDescent="0.25">
      <c r="A263" s="24">
        <v>150</v>
      </c>
      <c r="B263" s="54" t="s">
        <v>250</v>
      </c>
      <c r="C263" s="61" t="s">
        <v>251</v>
      </c>
      <c r="D263" s="61" t="s">
        <v>252</v>
      </c>
      <c r="E263" s="61" t="s">
        <v>253</v>
      </c>
      <c r="F263" s="56" t="s">
        <v>254</v>
      </c>
      <c r="G263" s="57" t="s">
        <v>30</v>
      </c>
      <c r="H263" s="58">
        <v>6</v>
      </c>
      <c r="I263" s="2" t="s">
        <v>243</v>
      </c>
      <c r="J263" s="1" t="s">
        <v>18</v>
      </c>
      <c r="K263" s="59"/>
      <c r="L263" s="102">
        <v>47149</v>
      </c>
      <c r="M263" s="102">
        <v>47483</v>
      </c>
      <c r="N263" s="57" t="s">
        <v>255</v>
      </c>
      <c r="O263" s="32" t="s">
        <v>31</v>
      </c>
      <c r="P263" s="32" t="s">
        <v>31</v>
      </c>
      <c r="Q263" s="24" t="s">
        <v>227</v>
      </c>
    </row>
  </sheetData>
  <autoFilter ref="A19:Q263">
    <sortState ref="A13:W124">
      <sortCondition ref="L12:L124"/>
    </sortState>
  </autoFilter>
  <mergeCells count="6">
    <mergeCell ref="Q16:Q18"/>
    <mergeCell ref="P16:P18"/>
    <mergeCell ref="O16:O18"/>
    <mergeCell ref="N16:N18"/>
    <mergeCell ref="N1:P1"/>
    <mergeCell ref="N2:P2"/>
  </mergeCells>
  <dataValidations count="2">
    <dataValidation type="whole" errorStyle="warning" allowBlank="1" showInputMessage="1" showErrorMessage="1" error="Только числовое значение" sqref="K227:K235 H227:H228 H230:H232 H243 K243:K245">
      <formula1>0</formula1>
      <formula2>1E+25</formula2>
    </dataValidation>
    <dataValidation type="date" allowBlank="1" showInputMessage="1" showErrorMessage="1" sqref="M243:M244">
      <formula1>45992</formula1>
      <formula2>46753</formula2>
    </dataValidation>
  </dataValidations>
  <hyperlinks>
    <hyperlink ref="B16" r:id="rId1" display="https://base.garant.ru/70650726/"/>
    <hyperlink ref="C16" r:id="rId2" display="https://base.garant.ru/70650730/"/>
    <hyperlink ref="F18" r:id="rId3" display="https://base.garant.ru/179222/"/>
    <hyperlink ref="I18" r:id="rId4" display="https://base.garant.ru/179064/"/>
  </hyperlinks>
  <pageMargins left="0.7" right="0.7" top="0.75" bottom="0.75" header="0.3" footer="0.3"/>
  <pageSetup paperSize="9" scale="47" fitToHeight="0" orientation="landscape" r:id="rId5"/>
  <legacyDrawing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[1]Лист2!#REF!</xm:f>
          </x14:formula1>
          <xm:sqref>G230:G232 G227:G228 O227:P235 O245:P245</xm:sqref>
        </x14:dataValidation>
        <x14:dataValidation type="list" allowBlank="1" showInputMessage="1" showErrorMessage="1">
          <x14:formula1>
            <xm:f>[2]Лист2!#REF!</xm:f>
          </x14:formula1>
          <xm:sqref>O243:P244</xm:sqref>
        </x14:dataValidation>
        <x14:dataValidation type="list" allowBlank="1" showInputMessage="1" showErrorMessage="1">
          <x14:formula1>
            <xm:f>[2]Лист2!#REF!</xm:f>
          </x14:formula1>
          <xm:sqref>G243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50"/>
  <sheetViews>
    <sheetView zoomScale="85" zoomScaleNormal="85" workbookViewId="0">
      <selection activeCell="M20" sqref="M20"/>
    </sheetView>
  </sheetViews>
  <sheetFormatPr defaultRowHeight="15" x14ac:dyDescent="0.25"/>
  <cols>
    <col min="1" max="1" width="9.5703125" style="4" customWidth="1"/>
    <col min="2" max="2" width="12.42578125" style="4" customWidth="1"/>
    <col min="3" max="3" width="13.140625" style="4" customWidth="1"/>
    <col min="4" max="4" width="29.28515625" style="4" customWidth="1"/>
    <col min="5" max="5" width="18.5703125" style="4" customWidth="1"/>
    <col min="6" max="6" width="9.140625" style="4"/>
    <col min="7" max="7" width="14" style="4" customWidth="1"/>
    <col min="8" max="8" width="12.7109375" style="4" customWidth="1"/>
    <col min="9" max="9" width="16" style="4" customWidth="1"/>
    <col min="10" max="10" width="17.7109375" style="4" customWidth="1"/>
    <col min="11" max="11" width="17.85546875" style="4" customWidth="1"/>
    <col min="12" max="12" width="20.140625" style="4" customWidth="1"/>
    <col min="13" max="13" width="13.140625" style="4" customWidth="1"/>
    <col min="14" max="14" width="20.7109375" style="4" customWidth="1"/>
    <col min="15" max="15" width="13.140625" style="4" customWidth="1"/>
    <col min="16" max="16" width="16.5703125" style="4" customWidth="1"/>
    <col min="17" max="18" width="14.7109375" style="4" customWidth="1"/>
    <col min="19" max="19" width="10.140625" style="4" customWidth="1"/>
    <col min="20" max="16384" width="9.140625" style="4"/>
  </cols>
  <sheetData>
    <row r="1" spans="1:21" x14ac:dyDescent="0.25">
      <c r="A1" s="197" t="s">
        <v>36</v>
      </c>
      <c r="B1" s="197"/>
      <c r="C1" s="197"/>
      <c r="D1" s="197"/>
      <c r="E1" s="198" t="s">
        <v>47</v>
      </c>
      <c r="F1" s="199"/>
      <c r="G1" s="199"/>
      <c r="H1" s="199"/>
      <c r="I1" s="200"/>
    </row>
    <row r="2" spans="1:21" x14ac:dyDescent="0.25">
      <c r="A2" s="197" t="s">
        <v>37</v>
      </c>
      <c r="B2" s="197"/>
      <c r="C2" s="197"/>
      <c r="D2" s="197"/>
      <c r="E2" s="198" t="str">
        <f>IF($E$1=Лист2!$J$2,Лист2!J3,IF($E$1=Лист2!$K$2,Лист2!K3,"-"))</f>
        <v>692756,  Приморский край г. Артем ул. Владимира Сайбеля, 41</v>
      </c>
      <c r="F2" s="199"/>
      <c r="G2" s="199"/>
      <c r="H2" s="199"/>
      <c r="I2" s="200"/>
    </row>
    <row r="3" spans="1:21" x14ac:dyDescent="0.25">
      <c r="A3" s="197" t="s">
        <v>38</v>
      </c>
      <c r="B3" s="197"/>
      <c r="C3" s="197"/>
      <c r="D3" s="197"/>
      <c r="E3" s="198" t="str">
        <f>IF($E$1=Лист2!$J$2,Лист2!J4,IF($E$1=Лист2!$K$2,Лист2!K4,"-"))</f>
        <v>(423) 230-69-99</v>
      </c>
      <c r="F3" s="199"/>
      <c r="G3" s="199"/>
      <c r="H3" s="199"/>
      <c r="I3" s="200"/>
    </row>
    <row r="4" spans="1:21" x14ac:dyDescent="0.25">
      <c r="A4" s="197" t="s">
        <v>39</v>
      </c>
      <c r="B4" s="197"/>
      <c r="C4" s="197"/>
      <c r="D4" s="197"/>
      <c r="E4" s="198" t="str">
        <f>IF($E$1=Лист2!$J$2,Лист2!J5,IF($E$1=Лист2!$K$2,Лист2!K5,"-"))</f>
        <v>via@vvo.aero</v>
      </c>
      <c r="F4" s="199"/>
      <c r="G4" s="199"/>
      <c r="H4" s="199"/>
      <c r="I4" s="200"/>
    </row>
    <row r="5" spans="1:21" x14ac:dyDescent="0.25">
      <c r="A5" s="197" t="s">
        <v>40</v>
      </c>
      <c r="B5" s="197"/>
      <c r="C5" s="197"/>
      <c r="D5" s="197"/>
      <c r="E5" s="198">
        <f>IF($E$1=Лист2!$J$2,Лист2!J6,IF($E$1=Лист2!$K$2,Лист2!K6,"-"))</f>
        <v>2502035642</v>
      </c>
      <c r="F5" s="199"/>
      <c r="G5" s="199"/>
      <c r="H5" s="199"/>
      <c r="I5" s="200"/>
    </row>
    <row r="6" spans="1:21" x14ac:dyDescent="0.25">
      <c r="A6" s="197" t="s">
        <v>41</v>
      </c>
      <c r="B6" s="197"/>
      <c r="C6" s="197"/>
      <c r="D6" s="197"/>
      <c r="E6" s="198">
        <f>IF($E$1=Лист2!$J$2,Лист2!J7,IF($E$1=Лист2!$K$2,Лист2!K7,"-"))</f>
        <v>250201001</v>
      </c>
      <c r="F6" s="199"/>
      <c r="G6" s="199"/>
      <c r="H6" s="199"/>
      <c r="I6" s="200"/>
    </row>
    <row r="7" spans="1:21" x14ac:dyDescent="0.25">
      <c r="A7" s="197" t="s">
        <v>42</v>
      </c>
      <c r="B7" s="197"/>
      <c r="C7" s="197"/>
      <c r="D7" s="197"/>
      <c r="E7" s="198">
        <f>IF($E$1=Лист2!$J$2,Лист2!J8,IF($E$1=Лист2!$K$2,Лист2!K8,"-"))</f>
        <v>5405000000</v>
      </c>
      <c r="F7" s="199"/>
      <c r="G7" s="199"/>
      <c r="H7" s="199"/>
      <c r="I7" s="200"/>
    </row>
    <row r="9" spans="1:21" ht="22.5" customHeight="1" x14ac:dyDescent="0.25">
      <c r="A9" s="188" t="s">
        <v>0</v>
      </c>
      <c r="B9" s="201" t="s">
        <v>1</v>
      </c>
      <c r="C9" s="201" t="s">
        <v>2</v>
      </c>
      <c r="D9" s="188" t="s">
        <v>3</v>
      </c>
      <c r="E9" s="188"/>
      <c r="F9" s="188"/>
      <c r="G9" s="188"/>
      <c r="H9" s="188"/>
      <c r="I9" s="188"/>
      <c r="J9" s="188"/>
      <c r="K9" s="188"/>
      <c r="L9" s="188"/>
      <c r="M9" s="188"/>
      <c r="N9" s="194" t="s">
        <v>62</v>
      </c>
      <c r="O9" s="194" t="s">
        <v>63</v>
      </c>
      <c r="P9" s="188" t="s">
        <v>4</v>
      </c>
      <c r="Q9" s="194" t="s">
        <v>21</v>
      </c>
      <c r="R9" s="194" t="s">
        <v>22</v>
      </c>
      <c r="S9" s="188" t="s">
        <v>15</v>
      </c>
      <c r="U9" s="13"/>
    </row>
    <row r="10" spans="1:21" ht="43.5" customHeight="1" x14ac:dyDescent="0.25">
      <c r="A10" s="188"/>
      <c r="B10" s="201"/>
      <c r="C10" s="201"/>
      <c r="D10" s="188" t="s">
        <v>5</v>
      </c>
      <c r="E10" s="188" t="s">
        <v>6</v>
      </c>
      <c r="F10" s="188" t="s">
        <v>7</v>
      </c>
      <c r="G10" s="188"/>
      <c r="H10" s="194" t="s">
        <v>19</v>
      </c>
      <c r="I10" s="188" t="s">
        <v>8</v>
      </c>
      <c r="J10" s="188"/>
      <c r="K10" s="194" t="s">
        <v>20</v>
      </c>
      <c r="L10" s="188" t="s">
        <v>9</v>
      </c>
      <c r="M10" s="188"/>
      <c r="N10" s="195"/>
      <c r="O10" s="195"/>
      <c r="P10" s="188"/>
      <c r="Q10" s="195"/>
      <c r="R10" s="195"/>
      <c r="S10" s="188"/>
      <c r="U10" s="13"/>
    </row>
    <row r="11" spans="1:21" ht="84" customHeight="1" x14ac:dyDescent="0.25">
      <c r="A11" s="188"/>
      <c r="B11" s="201"/>
      <c r="C11" s="201"/>
      <c r="D11" s="188"/>
      <c r="E11" s="188"/>
      <c r="F11" s="21" t="s">
        <v>10</v>
      </c>
      <c r="G11" s="20" t="s">
        <v>11</v>
      </c>
      <c r="H11" s="196"/>
      <c r="I11" s="21" t="s">
        <v>12</v>
      </c>
      <c r="J11" s="20" t="s">
        <v>11</v>
      </c>
      <c r="K11" s="196"/>
      <c r="L11" s="20" t="s">
        <v>13</v>
      </c>
      <c r="M11" s="20" t="s">
        <v>14</v>
      </c>
      <c r="N11" s="196"/>
      <c r="O11" s="196"/>
      <c r="P11" s="188"/>
      <c r="Q11" s="196"/>
      <c r="R11" s="196"/>
      <c r="S11" s="188"/>
      <c r="U11" s="13"/>
    </row>
    <row r="12" spans="1:21" x14ac:dyDescent="0.25">
      <c r="A12" s="20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0">
        <v>12</v>
      </c>
      <c r="M12" s="20">
        <v>13</v>
      </c>
      <c r="N12" s="26">
        <v>14</v>
      </c>
      <c r="O12" s="26">
        <v>15</v>
      </c>
      <c r="P12" s="26">
        <v>16</v>
      </c>
      <c r="Q12" s="26">
        <v>17</v>
      </c>
      <c r="R12" s="26">
        <v>18</v>
      </c>
      <c r="S12" s="26">
        <v>19</v>
      </c>
    </row>
    <row r="13" spans="1:21" s="23" customFormat="1" ht="45" x14ac:dyDescent="0.25">
      <c r="A13" s="24">
        <v>1</v>
      </c>
      <c r="B13" s="27" t="s">
        <v>55</v>
      </c>
      <c r="C13" s="1" t="s">
        <v>56</v>
      </c>
      <c r="D13" s="1" t="s">
        <v>51</v>
      </c>
      <c r="E13" s="1" t="s">
        <v>58</v>
      </c>
      <c r="F13" s="28">
        <v>876</v>
      </c>
      <c r="G13" s="1" t="s">
        <v>27</v>
      </c>
      <c r="H13" s="22">
        <v>1</v>
      </c>
      <c r="I13" s="29" t="s">
        <v>17</v>
      </c>
      <c r="J13" s="27" t="s">
        <v>18</v>
      </c>
      <c r="K13" s="22">
        <v>58000000</v>
      </c>
      <c r="L13" s="25">
        <v>46082</v>
      </c>
      <c r="M13" s="25">
        <v>46327</v>
      </c>
      <c r="N13" s="30">
        <f>L13-14</f>
        <v>46068</v>
      </c>
      <c r="O13" s="30">
        <f>L13+43</f>
        <v>46125</v>
      </c>
      <c r="P13" s="27" t="s">
        <v>33</v>
      </c>
      <c r="Q13" s="27" t="s">
        <v>31</v>
      </c>
      <c r="R13" s="27" t="s">
        <v>32</v>
      </c>
      <c r="S13" s="1" t="s">
        <v>60</v>
      </c>
    </row>
    <row r="14" spans="1:21" s="23" customFormat="1" ht="105" x14ac:dyDescent="0.25">
      <c r="A14" s="24">
        <v>2</v>
      </c>
      <c r="B14" s="27" t="s">
        <v>53</v>
      </c>
      <c r="C14" s="1" t="s">
        <v>54</v>
      </c>
      <c r="D14" s="1" t="s">
        <v>52</v>
      </c>
      <c r="E14" s="1" t="s">
        <v>57</v>
      </c>
      <c r="F14" s="28" t="s">
        <v>59</v>
      </c>
      <c r="G14" s="1" t="s">
        <v>25</v>
      </c>
      <c r="H14" s="22">
        <v>12358</v>
      </c>
      <c r="I14" s="29" t="s">
        <v>17</v>
      </c>
      <c r="J14" s="27" t="s">
        <v>18</v>
      </c>
      <c r="K14" s="22">
        <v>3073000</v>
      </c>
      <c r="L14" s="25">
        <v>46113</v>
      </c>
      <c r="M14" s="25">
        <v>46174</v>
      </c>
      <c r="N14" s="30">
        <f>L14-14</f>
        <v>46099</v>
      </c>
      <c r="O14" s="30">
        <f>L14+43</f>
        <v>46156</v>
      </c>
      <c r="P14" s="27" t="s">
        <v>33</v>
      </c>
      <c r="Q14" s="27" t="s">
        <v>31</v>
      </c>
      <c r="R14" s="27" t="s">
        <v>31</v>
      </c>
      <c r="S14" s="1" t="s">
        <v>61</v>
      </c>
    </row>
    <row r="15" spans="1:21" s="23" customFormat="1" ht="15.75" customHeight="1" x14ac:dyDescent="0.25">
      <c r="A15" s="24"/>
      <c r="B15" s="1"/>
      <c r="C15" s="1"/>
      <c r="D15" s="1"/>
      <c r="E15" s="1"/>
      <c r="F15" s="24" t="e">
        <f>VLOOKUP(G15,Лист2!$B$3:$C$8,2,FALSE)</f>
        <v>#N/A</v>
      </c>
      <c r="G15" s="1"/>
      <c r="H15" s="22"/>
      <c r="I15" s="2" t="s">
        <v>17</v>
      </c>
      <c r="J15" s="1" t="s">
        <v>18</v>
      </c>
      <c r="K15" s="22"/>
      <c r="L15" s="25"/>
      <c r="M15" s="25"/>
      <c r="N15" s="25"/>
      <c r="O15" s="25"/>
      <c r="P15" s="1"/>
      <c r="Q15" s="1"/>
      <c r="R15" s="1"/>
      <c r="S15" s="1"/>
    </row>
    <row r="16" spans="1:21" s="23" customFormat="1" ht="15.75" customHeight="1" x14ac:dyDescent="0.25">
      <c r="A16" s="24"/>
      <c r="B16" s="1"/>
      <c r="C16" s="1"/>
      <c r="D16" s="1"/>
      <c r="E16" s="1"/>
      <c r="F16" s="24" t="e">
        <f>VLOOKUP(G16,Лист2!$B$3:$C$8,2,FALSE)</f>
        <v>#N/A</v>
      </c>
      <c r="G16" s="1"/>
      <c r="H16" s="22"/>
      <c r="I16" s="2" t="s">
        <v>17</v>
      </c>
      <c r="J16" s="1" t="s">
        <v>18</v>
      </c>
      <c r="K16" s="22"/>
      <c r="L16" s="25"/>
      <c r="M16" s="25"/>
      <c r="N16" s="25"/>
      <c r="O16" s="25"/>
      <c r="P16" s="1"/>
      <c r="Q16" s="1"/>
      <c r="R16" s="1"/>
      <c r="S16" s="1"/>
    </row>
    <row r="17" spans="1:19" s="23" customFormat="1" ht="15.75" customHeight="1" x14ac:dyDescent="0.25">
      <c r="A17" s="24"/>
      <c r="B17" s="1"/>
      <c r="C17" s="1"/>
      <c r="D17" s="1"/>
      <c r="E17" s="1"/>
      <c r="F17" s="24" t="e">
        <f>VLOOKUP(G17,Лист2!$B$3:$C$8,2,FALSE)</f>
        <v>#N/A</v>
      </c>
      <c r="G17" s="1"/>
      <c r="H17" s="22"/>
      <c r="I17" s="2" t="s">
        <v>17</v>
      </c>
      <c r="J17" s="1" t="s">
        <v>18</v>
      </c>
      <c r="K17" s="22"/>
      <c r="L17" s="25"/>
      <c r="M17" s="25"/>
      <c r="N17" s="25"/>
      <c r="O17" s="25"/>
      <c r="P17" s="1"/>
      <c r="Q17" s="1"/>
      <c r="R17" s="1"/>
      <c r="S17" s="1"/>
    </row>
    <row r="18" spans="1:19" s="23" customFormat="1" ht="15.75" customHeight="1" x14ac:dyDescent="0.25">
      <c r="A18" s="24"/>
      <c r="B18" s="1"/>
      <c r="C18" s="1"/>
      <c r="D18" s="1"/>
      <c r="E18" s="1"/>
      <c r="F18" s="24" t="e">
        <f>VLOOKUP(G18,Лист2!$B$3:$C$8,2,FALSE)</f>
        <v>#N/A</v>
      </c>
      <c r="G18" s="1"/>
      <c r="H18" s="22"/>
      <c r="I18" s="2" t="s">
        <v>17</v>
      </c>
      <c r="J18" s="1" t="s">
        <v>18</v>
      </c>
      <c r="K18" s="22"/>
      <c r="L18" s="25"/>
      <c r="M18" s="25"/>
      <c r="N18" s="25"/>
      <c r="O18" s="25"/>
      <c r="P18" s="1"/>
      <c r="Q18" s="1"/>
      <c r="R18" s="1"/>
      <c r="S18" s="1"/>
    </row>
    <row r="19" spans="1:19" s="23" customFormat="1" ht="15.75" customHeight="1" x14ac:dyDescent="0.25">
      <c r="A19" s="24"/>
      <c r="B19" s="1"/>
      <c r="C19" s="1"/>
      <c r="D19" s="1"/>
      <c r="E19" s="1"/>
      <c r="F19" s="24" t="e">
        <f>VLOOKUP(G19,Лист2!$B$3:$C$8,2,FALSE)</f>
        <v>#N/A</v>
      </c>
      <c r="G19" s="1"/>
      <c r="H19" s="22"/>
      <c r="I19" s="2" t="s">
        <v>17</v>
      </c>
      <c r="J19" s="1" t="s">
        <v>18</v>
      </c>
      <c r="K19" s="22"/>
      <c r="L19" s="25"/>
      <c r="M19" s="25"/>
      <c r="N19" s="25"/>
      <c r="O19" s="25"/>
      <c r="P19" s="1"/>
      <c r="Q19" s="1"/>
      <c r="R19" s="1"/>
      <c r="S19" s="1"/>
    </row>
    <row r="20" spans="1:19" s="23" customFormat="1" ht="15.75" customHeight="1" x14ac:dyDescent="0.25">
      <c r="A20" s="24"/>
      <c r="B20" s="1"/>
      <c r="C20" s="1"/>
      <c r="D20" s="1"/>
      <c r="E20" s="1"/>
      <c r="F20" s="24" t="e">
        <f>VLOOKUP(G20,Лист2!$B$3:$C$8,2,FALSE)</f>
        <v>#N/A</v>
      </c>
      <c r="G20" s="1"/>
      <c r="H20" s="22"/>
      <c r="I20" s="2" t="s">
        <v>17</v>
      </c>
      <c r="J20" s="1" t="s">
        <v>18</v>
      </c>
      <c r="K20" s="22"/>
      <c r="L20" s="25"/>
      <c r="M20" s="25"/>
      <c r="N20" s="25"/>
      <c r="O20" s="25"/>
      <c r="P20" s="1"/>
      <c r="Q20" s="1"/>
      <c r="R20" s="1"/>
      <c r="S20" s="1"/>
    </row>
    <row r="21" spans="1:19" s="23" customFormat="1" ht="15.75" customHeight="1" x14ac:dyDescent="0.25">
      <c r="A21" s="24"/>
      <c r="B21" s="1"/>
      <c r="C21" s="1"/>
      <c r="D21" s="1"/>
      <c r="E21" s="1"/>
      <c r="F21" s="24" t="e">
        <f>VLOOKUP(G21,Лист2!$B$3:$C$8,2,FALSE)</f>
        <v>#N/A</v>
      </c>
      <c r="G21" s="1"/>
      <c r="H21" s="22"/>
      <c r="I21" s="2" t="s">
        <v>17</v>
      </c>
      <c r="J21" s="1" t="s">
        <v>18</v>
      </c>
      <c r="K21" s="22"/>
      <c r="L21" s="25"/>
      <c r="M21" s="25"/>
      <c r="N21" s="25"/>
      <c r="O21" s="25"/>
      <c r="P21" s="1"/>
      <c r="Q21" s="1"/>
      <c r="R21" s="1"/>
      <c r="S21" s="1"/>
    </row>
    <row r="22" spans="1:19" s="23" customFormat="1" ht="15.75" customHeight="1" x14ac:dyDescent="0.25">
      <c r="A22" s="24"/>
      <c r="B22" s="1"/>
      <c r="C22" s="1"/>
      <c r="D22" s="1"/>
      <c r="E22" s="1"/>
      <c r="F22" s="24" t="e">
        <f>VLOOKUP(G22,Лист2!$B$3:$C$8,2,FALSE)</f>
        <v>#N/A</v>
      </c>
      <c r="G22" s="1"/>
      <c r="H22" s="22"/>
      <c r="I22" s="2" t="s">
        <v>17</v>
      </c>
      <c r="J22" s="1" t="s">
        <v>18</v>
      </c>
      <c r="K22" s="22"/>
      <c r="L22" s="25"/>
      <c r="M22" s="25"/>
      <c r="N22" s="25"/>
      <c r="O22" s="25"/>
      <c r="P22" s="1"/>
      <c r="Q22" s="1"/>
      <c r="R22" s="1"/>
      <c r="S22" s="1"/>
    </row>
    <row r="23" spans="1:19" s="23" customFormat="1" ht="15.75" customHeight="1" x14ac:dyDescent="0.25">
      <c r="A23" s="24"/>
      <c r="B23" s="1"/>
      <c r="C23" s="1"/>
      <c r="D23" s="1"/>
      <c r="E23" s="1"/>
      <c r="F23" s="24" t="e">
        <f>VLOOKUP(G23,Лист2!$B$3:$C$8,2,FALSE)</f>
        <v>#N/A</v>
      </c>
      <c r="G23" s="1"/>
      <c r="H23" s="22"/>
      <c r="I23" s="2" t="s">
        <v>17</v>
      </c>
      <c r="J23" s="1" t="s">
        <v>18</v>
      </c>
      <c r="K23" s="22"/>
      <c r="L23" s="25"/>
      <c r="M23" s="25"/>
      <c r="N23" s="25"/>
      <c r="O23" s="25"/>
      <c r="P23" s="1"/>
      <c r="Q23" s="1"/>
      <c r="R23" s="1"/>
      <c r="S23" s="1"/>
    </row>
    <row r="24" spans="1:19" s="23" customFormat="1" ht="15.75" customHeight="1" x14ac:dyDescent="0.25">
      <c r="A24" s="24"/>
      <c r="B24" s="1"/>
      <c r="C24" s="1"/>
      <c r="D24" s="1"/>
      <c r="E24" s="1"/>
      <c r="F24" s="24" t="e">
        <f>VLOOKUP(G24,Лист2!$B$3:$C$8,2,FALSE)</f>
        <v>#N/A</v>
      </c>
      <c r="G24" s="1"/>
      <c r="H24" s="22"/>
      <c r="I24" s="2" t="s">
        <v>17</v>
      </c>
      <c r="J24" s="1" t="s">
        <v>18</v>
      </c>
      <c r="K24" s="22"/>
      <c r="L24" s="25"/>
      <c r="M24" s="25"/>
      <c r="N24" s="25"/>
      <c r="O24" s="25"/>
      <c r="P24" s="1"/>
      <c r="Q24" s="1"/>
      <c r="R24" s="1"/>
      <c r="S24" s="1"/>
    </row>
    <row r="25" spans="1:19" s="23" customFormat="1" ht="15.75" customHeight="1" x14ac:dyDescent="0.25">
      <c r="A25" s="24"/>
      <c r="B25" s="1"/>
      <c r="C25" s="1"/>
      <c r="D25" s="1"/>
      <c r="E25" s="1"/>
      <c r="F25" s="24" t="e">
        <f>VLOOKUP(G25,Лист2!$B$3:$C$8,2,FALSE)</f>
        <v>#N/A</v>
      </c>
      <c r="G25" s="1"/>
      <c r="H25" s="22"/>
      <c r="I25" s="2" t="s">
        <v>17</v>
      </c>
      <c r="J25" s="1" t="s">
        <v>18</v>
      </c>
      <c r="K25" s="22"/>
      <c r="L25" s="25"/>
      <c r="M25" s="25"/>
      <c r="N25" s="25"/>
      <c r="O25" s="25"/>
      <c r="P25" s="1"/>
      <c r="Q25" s="1"/>
      <c r="R25" s="1"/>
      <c r="S25" s="1"/>
    </row>
    <row r="26" spans="1:19" s="23" customFormat="1" ht="15.75" customHeight="1" x14ac:dyDescent="0.25">
      <c r="A26" s="24"/>
      <c r="B26" s="1"/>
      <c r="C26" s="1"/>
      <c r="D26" s="1"/>
      <c r="E26" s="1"/>
      <c r="F26" s="24" t="e">
        <f>VLOOKUP(G26,Лист2!$B$3:$C$8,2,FALSE)</f>
        <v>#N/A</v>
      </c>
      <c r="G26" s="1"/>
      <c r="H26" s="22"/>
      <c r="I26" s="2" t="s">
        <v>17</v>
      </c>
      <c r="J26" s="1" t="s">
        <v>18</v>
      </c>
      <c r="K26" s="22"/>
      <c r="L26" s="25"/>
      <c r="M26" s="25"/>
      <c r="N26" s="25"/>
      <c r="O26" s="25"/>
      <c r="P26" s="1"/>
      <c r="Q26" s="1"/>
      <c r="R26" s="1"/>
      <c r="S26" s="1"/>
    </row>
    <row r="27" spans="1:19" s="23" customFormat="1" ht="15.75" customHeight="1" x14ac:dyDescent="0.25">
      <c r="A27" s="24"/>
      <c r="B27" s="1"/>
      <c r="C27" s="1"/>
      <c r="D27" s="1"/>
      <c r="E27" s="1"/>
      <c r="F27" s="24" t="e">
        <f>VLOOKUP(G27,Лист2!$B$3:$C$8,2,FALSE)</f>
        <v>#N/A</v>
      </c>
      <c r="G27" s="1"/>
      <c r="H27" s="22"/>
      <c r="I27" s="2" t="s">
        <v>17</v>
      </c>
      <c r="J27" s="1" t="s">
        <v>18</v>
      </c>
      <c r="K27" s="22"/>
      <c r="L27" s="25"/>
      <c r="M27" s="25"/>
      <c r="N27" s="25"/>
      <c r="O27" s="25"/>
      <c r="P27" s="1"/>
      <c r="Q27" s="1"/>
      <c r="R27" s="1"/>
      <c r="S27" s="1"/>
    </row>
    <row r="28" spans="1:19" s="23" customFormat="1" ht="15.75" customHeight="1" x14ac:dyDescent="0.25">
      <c r="A28" s="24"/>
      <c r="B28" s="1"/>
      <c r="C28" s="1"/>
      <c r="D28" s="1"/>
      <c r="E28" s="1"/>
      <c r="F28" s="24" t="e">
        <f>VLOOKUP(G28,Лист2!$B$3:$C$8,2,FALSE)</f>
        <v>#N/A</v>
      </c>
      <c r="G28" s="1"/>
      <c r="H28" s="22"/>
      <c r="I28" s="2" t="s">
        <v>17</v>
      </c>
      <c r="J28" s="1" t="s">
        <v>18</v>
      </c>
      <c r="K28" s="22"/>
      <c r="L28" s="25"/>
      <c r="M28" s="25"/>
      <c r="N28" s="25"/>
      <c r="O28" s="25"/>
      <c r="P28" s="1"/>
      <c r="Q28" s="1"/>
      <c r="R28" s="1"/>
      <c r="S28" s="1"/>
    </row>
    <row r="29" spans="1:19" s="23" customFormat="1" ht="15.75" customHeight="1" x14ac:dyDescent="0.25">
      <c r="A29" s="24"/>
      <c r="B29" s="1"/>
      <c r="C29" s="1"/>
      <c r="D29" s="1"/>
      <c r="E29" s="1"/>
      <c r="F29" s="24" t="e">
        <f>VLOOKUP(G29,Лист2!$B$3:$C$8,2,FALSE)</f>
        <v>#N/A</v>
      </c>
      <c r="G29" s="1"/>
      <c r="H29" s="22"/>
      <c r="I29" s="2" t="s">
        <v>17</v>
      </c>
      <c r="J29" s="1" t="s">
        <v>18</v>
      </c>
      <c r="K29" s="22"/>
      <c r="L29" s="25"/>
      <c r="M29" s="25"/>
      <c r="N29" s="25"/>
      <c r="O29" s="25"/>
      <c r="P29" s="1"/>
      <c r="Q29" s="1"/>
      <c r="R29" s="1"/>
      <c r="S29" s="1"/>
    </row>
    <row r="30" spans="1:19" s="23" customFormat="1" ht="15.75" customHeight="1" x14ac:dyDescent="0.25">
      <c r="A30" s="24"/>
      <c r="B30" s="1"/>
      <c r="C30" s="1"/>
      <c r="D30" s="1"/>
      <c r="E30" s="1"/>
      <c r="F30" s="24" t="e">
        <f>VLOOKUP(G30,Лист2!$B$3:$C$8,2,FALSE)</f>
        <v>#N/A</v>
      </c>
      <c r="G30" s="1"/>
      <c r="H30" s="22"/>
      <c r="I30" s="2" t="s">
        <v>17</v>
      </c>
      <c r="J30" s="1" t="s">
        <v>18</v>
      </c>
      <c r="K30" s="22"/>
      <c r="L30" s="25"/>
      <c r="M30" s="25"/>
      <c r="N30" s="25"/>
      <c r="O30" s="25"/>
      <c r="P30" s="1"/>
      <c r="Q30" s="1"/>
      <c r="R30" s="1"/>
      <c r="S30" s="1"/>
    </row>
    <row r="31" spans="1:19" s="23" customFormat="1" ht="15.75" customHeight="1" x14ac:dyDescent="0.25">
      <c r="A31" s="24"/>
      <c r="B31" s="1"/>
      <c r="C31" s="1"/>
      <c r="D31" s="1"/>
      <c r="E31" s="1"/>
      <c r="F31" s="24" t="e">
        <f>VLOOKUP(G31,Лист2!$B$3:$C$8,2,FALSE)</f>
        <v>#N/A</v>
      </c>
      <c r="G31" s="1"/>
      <c r="H31" s="22"/>
      <c r="I31" s="2" t="s">
        <v>17</v>
      </c>
      <c r="J31" s="1" t="s">
        <v>18</v>
      </c>
      <c r="K31" s="22"/>
      <c r="L31" s="25"/>
      <c r="M31" s="25"/>
      <c r="N31" s="25"/>
      <c r="O31" s="25"/>
      <c r="P31" s="1"/>
      <c r="Q31" s="1"/>
      <c r="R31" s="1"/>
      <c r="S31" s="1"/>
    </row>
    <row r="32" spans="1:19" s="23" customFormat="1" ht="15.75" customHeight="1" x14ac:dyDescent="0.25">
      <c r="A32" s="24"/>
      <c r="B32" s="1"/>
      <c r="C32" s="1"/>
      <c r="D32" s="1"/>
      <c r="E32" s="1"/>
      <c r="F32" s="24" t="e">
        <f>VLOOKUP(G32,Лист2!$B$3:$C$8,2,FALSE)</f>
        <v>#N/A</v>
      </c>
      <c r="G32" s="1"/>
      <c r="H32" s="22"/>
      <c r="I32" s="2" t="s">
        <v>17</v>
      </c>
      <c r="J32" s="1" t="s">
        <v>18</v>
      </c>
      <c r="K32" s="22"/>
      <c r="L32" s="25"/>
      <c r="M32" s="25"/>
      <c r="N32" s="25"/>
      <c r="O32" s="25"/>
      <c r="P32" s="1"/>
      <c r="Q32" s="1"/>
      <c r="R32" s="1"/>
      <c r="S32" s="1"/>
    </row>
    <row r="33" spans="1:19" s="23" customFormat="1" ht="15.75" customHeight="1" x14ac:dyDescent="0.25">
      <c r="A33" s="24"/>
      <c r="B33" s="1"/>
      <c r="C33" s="1"/>
      <c r="D33" s="1"/>
      <c r="E33" s="1"/>
      <c r="F33" s="24" t="e">
        <f>VLOOKUP(G33,Лист2!$B$3:$C$8,2,FALSE)</f>
        <v>#N/A</v>
      </c>
      <c r="G33" s="1"/>
      <c r="H33" s="22"/>
      <c r="I33" s="2" t="s">
        <v>17</v>
      </c>
      <c r="J33" s="1" t="s">
        <v>18</v>
      </c>
      <c r="K33" s="22"/>
      <c r="L33" s="25"/>
      <c r="M33" s="25"/>
      <c r="N33" s="25"/>
      <c r="O33" s="25"/>
      <c r="P33" s="1"/>
      <c r="Q33" s="1"/>
      <c r="R33" s="1"/>
      <c r="S33" s="1"/>
    </row>
    <row r="34" spans="1:19" s="23" customFormat="1" ht="15.75" customHeight="1" x14ac:dyDescent="0.25">
      <c r="A34" s="24"/>
      <c r="B34" s="1"/>
      <c r="C34" s="1"/>
      <c r="D34" s="1"/>
      <c r="E34" s="1"/>
      <c r="F34" s="24" t="e">
        <f>VLOOKUP(G34,Лист2!$B$3:$C$8,2,FALSE)</f>
        <v>#N/A</v>
      </c>
      <c r="G34" s="1"/>
      <c r="H34" s="22"/>
      <c r="I34" s="2" t="s">
        <v>17</v>
      </c>
      <c r="J34" s="1" t="s">
        <v>18</v>
      </c>
      <c r="K34" s="22"/>
      <c r="L34" s="25"/>
      <c r="M34" s="25"/>
      <c r="N34" s="25"/>
      <c r="O34" s="25"/>
      <c r="P34" s="1"/>
      <c r="Q34" s="1"/>
      <c r="R34" s="1"/>
      <c r="S34" s="1"/>
    </row>
    <row r="35" spans="1:19" s="23" customFormat="1" ht="15.75" customHeight="1" x14ac:dyDescent="0.25">
      <c r="A35" s="24"/>
      <c r="B35" s="1"/>
      <c r="C35" s="1"/>
      <c r="D35" s="1"/>
      <c r="E35" s="1"/>
      <c r="F35" s="24" t="e">
        <f>VLOOKUP(G35,Лист2!$B$3:$C$8,2,FALSE)</f>
        <v>#N/A</v>
      </c>
      <c r="G35" s="1"/>
      <c r="H35" s="22"/>
      <c r="I35" s="2" t="s">
        <v>17</v>
      </c>
      <c r="J35" s="1" t="s">
        <v>18</v>
      </c>
      <c r="K35" s="22"/>
      <c r="L35" s="25"/>
      <c r="M35" s="25"/>
      <c r="N35" s="25"/>
      <c r="O35" s="25"/>
      <c r="P35" s="1"/>
      <c r="Q35" s="1"/>
      <c r="R35" s="1"/>
      <c r="S35" s="1"/>
    </row>
    <row r="36" spans="1:19" s="23" customFormat="1" ht="15.75" customHeight="1" x14ac:dyDescent="0.25">
      <c r="A36" s="24"/>
      <c r="B36" s="1"/>
      <c r="C36" s="1"/>
      <c r="D36" s="1"/>
      <c r="E36" s="1"/>
      <c r="F36" s="24" t="e">
        <f>VLOOKUP(G36,Лист2!$B$3:$C$8,2,FALSE)</f>
        <v>#N/A</v>
      </c>
      <c r="G36" s="1"/>
      <c r="H36" s="22"/>
      <c r="I36" s="2" t="s">
        <v>17</v>
      </c>
      <c r="J36" s="1" t="s">
        <v>18</v>
      </c>
      <c r="K36" s="22"/>
      <c r="L36" s="25"/>
      <c r="M36" s="25"/>
      <c r="N36" s="25"/>
      <c r="O36" s="25"/>
      <c r="P36" s="1"/>
      <c r="Q36" s="1"/>
      <c r="R36" s="1"/>
      <c r="S36" s="1"/>
    </row>
    <row r="37" spans="1:19" s="23" customFormat="1" ht="15.75" customHeight="1" x14ac:dyDescent="0.25">
      <c r="A37" s="24"/>
      <c r="B37" s="1"/>
      <c r="C37" s="1"/>
      <c r="D37" s="1"/>
      <c r="E37" s="1"/>
      <c r="F37" s="24" t="e">
        <f>VLOOKUP(G37,Лист2!$B$3:$C$8,2,FALSE)</f>
        <v>#N/A</v>
      </c>
      <c r="G37" s="1"/>
      <c r="H37" s="22"/>
      <c r="I37" s="2" t="s">
        <v>17</v>
      </c>
      <c r="J37" s="1" t="s">
        <v>18</v>
      </c>
      <c r="K37" s="22"/>
      <c r="L37" s="25"/>
      <c r="M37" s="25"/>
      <c r="N37" s="25"/>
      <c r="O37" s="25"/>
      <c r="P37" s="1"/>
      <c r="Q37" s="1"/>
      <c r="R37" s="1"/>
      <c r="S37" s="1"/>
    </row>
    <row r="38" spans="1:19" s="23" customFormat="1" ht="15.75" customHeight="1" x14ac:dyDescent="0.25">
      <c r="A38" s="24"/>
      <c r="B38" s="1"/>
      <c r="C38" s="1"/>
      <c r="D38" s="1"/>
      <c r="E38" s="1"/>
      <c r="F38" s="24" t="e">
        <f>VLOOKUP(G38,Лист2!$B$3:$C$8,2,FALSE)</f>
        <v>#N/A</v>
      </c>
      <c r="G38" s="1"/>
      <c r="H38" s="22"/>
      <c r="I38" s="2" t="s">
        <v>17</v>
      </c>
      <c r="J38" s="1" t="s">
        <v>18</v>
      </c>
      <c r="K38" s="22"/>
      <c r="L38" s="25"/>
      <c r="M38" s="25"/>
      <c r="N38" s="25"/>
      <c r="O38" s="25"/>
      <c r="P38" s="1"/>
      <c r="Q38" s="1"/>
      <c r="R38" s="1"/>
      <c r="S38" s="1"/>
    </row>
    <row r="39" spans="1:19" s="23" customFormat="1" ht="15.75" customHeight="1" x14ac:dyDescent="0.25">
      <c r="A39" s="24"/>
      <c r="B39" s="1"/>
      <c r="C39" s="1"/>
      <c r="D39" s="1"/>
      <c r="E39" s="1"/>
      <c r="F39" s="24" t="e">
        <f>VLOOKUP(G39,Лист2!$B$3:$C$8,2,FALSE)</f>
        <v>#N/A</v>
      </c>
      <c r="G39" s="1"/>
      <c r="H39" s="22"/>
      <c r="I39" s="2" t="s">
        <v>17</v>
      </c>
      <c r="J39" s="1" t="s">
        <v>18</v>
      </c>
      <c r="K39" s="22"/>
      <c r="L39" s="25"/>
      <c r="M39" s="25"/>
      <c r="N39" s="25"/>
      <c r="O39" s="25"/>
      <c r="P39" s="1"/>
      <c r="Q39" s="1"/>
      <c r="R39" s="1"/>
      <c r="S39" s="1"/>
    </row>
    <row r="40" spans="1:19" s="23" customFormat="1" ht="15.75" customHeight="1" x14ac:dyDescent="0.25">
      <c r="A40" s="24"/>
      <c r="B40" s="1"/>
      <c r="C40" s="1"/>
      <c r="D40" s="1"/>
      <c r="E40" s="1"/>
      <c r="F40" s="24" t="e">
        <f>VLOOKUP(G40,Лист2!$B$3:$C$8,2,FALSE)</f>
        <v>#N/A</v>
      </c>
      <c r="G40" s="1"/>
      <c r="H40" s="22"/>
      <c r="I40" s="2" t="s">
        <v>17</v>
      </c>
      <c r="J40" s="1" t="s">
        <v>18</v>
      </c>
      <c r="K40" s="22"/>
      <c r="L40" s="25"/>
      <c r="M40" s="25"/>
      <c r="N40" s="25"/>
      <c r="O40" s="25"/>
      <c r="P40" s="1"/>
      <c r="Q40" s="1"/>
      <c r="R40" s="1"/>
      <c r="S40" s="1"/>
    </row>
    <row r="41" spans="1:19" s="23" customFormat="1" ht="15.75" customHeight="1" x14ac:dyDescent="0.25">
      <c r="A41" s="24"/>
      <c r="B41" s="1"/>
      <c r="C41" s="1"/>
      <c r="D41" s="1"/>
      <c r="E41" s="1"/>
      <c r="F41" s="24" t="e">
        <f>VLOOKUP(G41,Лист2!$B$3:$C$8,2,FALSE)</f>
        <v>#N/A</v>
      </c>
      <c r="G41" s="1"/>
      <c r="H41" s="22"/>
      <c r="I41" s="2" t="s">
        <v>17</v>
      </c>
      <c r="J41" s="1" t="s">
        <v>18</v>
      </c>
      <c r="K41" s="22"/>
      <c r="L41" s="25"/>
      <c r="M41" s="25"/>
      <c r="N41" s="25"/>
      <c r="O41" s="25"/>
      <c r="P41" s="1"/>
      <c r="Q41" s="1"/>
      <c r="R41" s="1"/>
      <c r="S41" s="1"/>
    </row>
    <row r="42" spans="1:19" s="23" customFormat="1" ht="15.75" customHeight="1" x14ac:dyDescent="0.25">
      <c r="A42" s="24"/>
      <c r="B42" s="1"/>
      <c r="C42" s="1"/>
      <c r="D42" s="1"/>
      <c r="E42" s="1"/>
      <c r="F42" s="24" t="e">
        <f>VLOOKUP(G42,Лист2!$B$3:$C$8,2,FALSE)</f>
        <v>#N/A</v>
      </c>
      <c r="G42" s="1"/>
      <c r="H42" s="22"/>
      <c r="I42" s="2" t="s">
        <v>17</v>
      </c>
      <c r="J42" s="1" t="s">
        <v>18</v>
      </c>
      <c r="K42" s="22"/>
      <c r="L42" s="25"/>
      <c r="M42" s="25"/>
      <c r="N42" s="25"/>
      <c r="O42" s="25"/>
      <c r="P42" s="1"/>
      <c r="Q42" s="1"/>
      <c r="R42" s="1"/>
      <c r="S42" s="1"/>
    </row>
    <row r="43" spans="1:19" s="23" customFormat="1" ht="15.75" customHeight="1" x14ac:dyDescent="0.25">
      <c r="A43" s="24"/>
      <c r="B43" s="1"/>
      <c r="C43" s="1"/>
      <c r="D43" s="1"/>
      <c r="E43" s="1"/>
      <c r="F43" s="24" t="e">
        <f>VLOOKUP(G43,Лист2!$B$3:$C$8,2,FALSE)</f>
        <v>#N/A</v>
      </c>
      <c r="G43" s="1"/>
      <c r="H43" s="22"/>
      <c r="I43" s="2" t="s">
        <v>17</v>
      </c>
      <c r="J43" s="1" t="s">
        <v>18</v>
      </c>
      <c r="K43" s="22"/>
      <c r="L43" s="25"/>
      <c r="M43" s="25"/>
      <c r="N43" s="25"/>
      <c r="O43" s="25"/>
      <c r="P43" s="1"/>
      <c r="Q43" s="1"/>
      <c r="R43" s="1"/>
      <c r="S43" s="1"/>
    </row>
    <row r="44" spans="1:19" s="23" customFormat="1" ht="15.75" customHeight="1" x14ac:dyDescent="0.25">
      <c r="A44" s="24"/>
      <c r="B44" s="1"/>
      <c r="C44" s="1"/>
      <c r="D44" s="1"/>
      <c r="E44" s="1"/>
      <c r="F44" s="24" t="e">
        <f>VLOOKUP(G44,Лист2!$B$3:$C$8,2,FALSE)</f>
        <v>#N/A</v>
      </c>
      <c r="G44" s="1"/>
      <c r="H44" s="22"/>
      <c r="I44" s="2" t="s">
        <v>17</v>
      </c>
      <c r="J44" s="1" t="s">
        <v>18</v>
      </c>
      <c r="K44" s="22"/>
      <c r="L44" s="25"/>
      <c r="M44" s="25"/>
      <c r="N44" s="25"/>
      <c r="O44" s="25"/>
      <c r="P44" s="1"/>
      <c r="Q44" s="1"/>
      <c r="R44" s="1"/>
      <c r="S44" s="1"/>
    </row>
    <row r="45" spans="1:19" s="23" customFormat="1" ht="15.75" customHeight="1" x14ac:dyDescent="0.25">
      <c r="A45" s="24"/>
      <c r="B45" s="1"/>
      <c r="C45" s="1"/>
      <c r="D45" s="1"/>
      <c r="E45" s="1"/>
      <c r="F45" s="24" t="e">
        <f>VLOOKUP(G45,Лист2!$B$3:$C$8,2,FALSE)</f>
        <v>#N/A</v>
      </c>
      <c r="G45" s="1"/>
      <c r="H45" s="22"/>
      <c r="I45" s="2" t="s">
        <v>17</v>
      </c>
      <c r="J45" s="1" t="s">
        <v>18</v>
      </c>
      <c r="K45" s="22"/>
      <c r="L45" s="25"/>
      <c r="M45" s="25"/>
      <c r="N45" s="25"/>
      <c r="O45" s="25"/>
      <c r="P45" s="1"/>
      <c r="Q45" s="1"/>
      <c r="R45" s="1"/>
      <c r="S45" s="1"/>
    </row>
    <row r="46" spans="1:19" s="23" customFormat="1" ht="15.75" customHeight="1" x14ac:dyDescent="0.25">
      <c r="A46" s="24"/>
      <c r="B46" s="1"/>
      <c r="C46" s="1"/>
      <c r="D46" s="1"/>
      <c r="E46" s="1"/>
      <c r="F46" s="24" t="e">
        <f>VLOOKUP(G46,Лист2!$B$3:$C$8,2,FALSE)</f>
        <v>#N/A</v>
      </c>
      <c r="G46" s="1"/>
      <c r="H46" s="22"/>
      <c r="I46" s="2" t="s">
        <v>17</v>
      </c>
      <c r="J46" s="1" t="s">
        <v>18</v>
      </c>
      <c r="K46" s="22"/>
      <c r="L46" s="25"/>
      <c r="M46" s="25"/>
      <c r="N46" s="25"/>
      <c r="O46" s="25"/>
      <c r="P46" s="1"/>
      <c r="Q46" s="1"/>
      <c r="R46" s="1"/>
      <c r="S46" s="1"/>
    </row>
    <row r="47" spans="1:19" s="23" customFormat="1" ht="15.75" customHeight="1" x14ac:dyDescent="0.25">
      <c r="A47" s="24"/>
      <c r="B47" s="1"/>
      <c r="C47" s="1"/>
      <c r="D47" s="1"/>
      <c r="E47" s="1"/>
      <c r="F47" s="24" t="e">
        <f>VLOOKUP(G47,Лист2!$B$3:$C$8,2,FALSE)</f>
        <v>#N/A</v>
      </c>
      <c r="G47" s="1"/>
      <c r="H47" s="22"/>
      <c r="I47" s="2" t="s">
        <v>17</v>
      </c>
      <c r="J47" s="1" t="s">
        <v>18</v>
      </c>
      <c r="K47" s="22"/>
      <c r="L47" s="25"/>
      <c r="M47" s="25"/>
      <c r="N47" s="25"/>
      <c r="O47" s="25"/>
      <c r="P47" s="1"/>
      <c r="Q47" s="1"/>
      <c r="R47" s="1"/>
      <c r="S47" s="1"/>
    </row>
    <row r="48" spans="1:19" s="23" customFormat="1" ht="15.75" customHeight="1" x14ac:dyDescent="0.25">
      <c r="A48" s="24"/>
      <c r="B48" s="1"/>
      <c r="C48" s="1"/>
      <c r="D48" s="1"/>
      <c r="E48" s="1"/>
      <c r="F48" s="24" t="e">
        <f>VLOOKUP(G48,Лист2!$B$3:$C$8,2,FALSE)</f>
        <v>#N/A</v>
      </c>
      <c r="G48" s="1"/>
      <c r="H48" s="22"/>
      <c r="I48" s="2" t="s">
        <v>17</v>
      </c>
      <c r="J48" s="1" t="s">
        <v>18</v>
      </c>
      <c r="K48" s="22"/>
      <c r="L48" s="25"/>
      <c r="M48" s="25"/>
      <c r="N48" s="25"/>
      <c r="O48" s="25"/>
      <c r="P48" s="1"/>
      <c r="Q48" s="1"/>
      <c r="R48" s="1"/>
      <c r="S48" s="1"/>
    </row>
    <row r="50" spans="2:5" x14ac:dyDescent="0.25">
      <c r="B50" s="5" t="s">
        <v>16</v>
      </c>
      <c r="C50" s="5"/>
      <c r="D50" s="5"/>
      <c r="E50" s="5"/>
    </row>
  </sheetData>
  <autoFilter ref="A12:U48"/>
  <mergeCells count="31">
    <mergeCell ref="A1:D1"/>
    <mergeCell ref="E1:I1"/>
    <mergeCell ref="A2:D2"/>
    <mergeCell ref="E2:I2"/>
    <mergeCell ref="A3:D3"/>
    <mergeCell ref="E3:I3"/>
    <mergeCell ref="A4:D4"/>
    <mergeCell ref="E4:I4"/>
    <mergeCell ref="A5:D5"/>
    <mergeCell ref="E5:I5"/>
    <mergeCell ref="A6:D6"/>
    <mergeCell ref="E6:I6"/>
    <mergeCell ref="A7:D7"/>
    <mergeCell ref="E7:I7"/>
    <mergeCell ref="A9:A11"/>
    <mergeCell ref="B9:B11"/>
    <mergeCell ref="C9:C11"/>
    <mergeCell ref="D9:M9"/>
    <mergeCell ref="L10:M10"/>
    <mergeCell ref="P9:P11"/>
    <mergeCell ref="Q9:Q11"/>
    <mergeCell ref="R9:R11"/>
    <mergeCell ref="S9:S11"/>
    <mergeCell ref="D10:D11"/>
    <mergeCell ref="E10:E11"/>
    <mergeCell ref="F10:G10"/>
    <mergeCell ref="H10:H11"/>
    <mergeCell ref="I10:J10"/>
    <mergeCell ref="K10:K11"/>
    <mergeCell ref="O9:O11"/>
    <mergeCell ref="N9:N11"/>
  </mergeCells>
  <dataValidations count="3">
    <dataValidation type="whole" errorStyle="warning" allowBlank="1" showInputMessage="1" showErrorMessage="1" error="Только числовое значение" sqref="A13:A48">
      <formula1>0</formula1>
      <formula2>1000000000000000000</formula2>
    </dataValidation>
    <dataValidation type="whole" errorStyle="warning" allowBlank="1" showInputMessage="1" showErrorMessage="1" error="Только числовое значение" sqref="H13:H48 K13:K48">
      <formula1>0</formula1>
      <formula2>1E+25</formula2>
    </dataValidation>
    <dataValidation type="date" errorStyle="information" allowBlank="1" showInputMessage="1" showErrorMessage="1" error="только месяц, год" sqref="L13:O48">
      <formula1>45992</formula1>
      <formula2>46753</formula2>
    </dataValidation>
  </dataValidations>
  <hyperlinks>
    <hyperlink ref="B9" r:id="rId1" display="https://base.garant.ru/70650726/"/>
    <hyperlink ref="C9" r:id="rId2" display="https://base.garant.ru/70650730/"/>
    <hyperlink ref="F11" r:id="rId3" display="https://base.garant.ru/179222/"/>
    <hyperlink ref="I11" r:id="rId4" display="https://base.garant.ru/179064/"/>
  </hyperlinks>
  <pageMargins left="0.7" right="0.7" top="0.75" bottom="0.75" header="0.3" footer="0.3"/>
  <pageSetup paperSize="9" scale="52" fitToHeight="0" orientation="landscape" r:id="rId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Лист2!$J$2:$K$2</xm:f>
          </x14:formula1>
          <xm:sqref>E1</xm:sqref>
        </x14:dataValidation>
        <x14:dataValidation type="list" allowBlank="1" showInputMessage="1" showErrorMessage="1">
          <x14:formula1>
            <xm:f>Лист2!$G$2:$G$4</xm:f>
          </x14:formula1>
          <xm:sqref>P13:P48</xm:sqref>
        </x14:dataValidation>
        <x14:dataValidation type="list" allowBlank="1" showInputMessage="1" showErrorMessage="1">
          <x14:formula1>
            <xm:f>Лист2!$E$2:$E$3</xm:f>
          </x14:formula1>
          <xm:sqref>Q13:R48</xm:sqref>
        </x14:dataValidation>
        <x14:dataValidation type="list" allowBlank="1" showInputMessage="1" showErrorMessage="1">
          <x14:formula1>
            <xm:f>Лист2!$B$3:$B$8</xm:f>
          </x14:formula1>
          <xm:sqref>G13:G48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workbookViewId="0">
      <selection activeCell="G32" sqref="G32"/>
    </sheetView>
  </sheetViews>
  <sheetFormatPr defaultRowHeight="15" x14ac:dyDescent="0.25"/>
  <cols>
    <col min="1" max="1" width="9.140625" style="3"/>
    <col min="2" max="2" width="12.140625" style="3" customWidth="1"/>
    <col min="3" max="6" width="9.140625" style="3"/>
    <col min="7" max="7" width="25" style="3" customWidth="1"/>
    <col min="8" max="9" width="9.140625" style="3"/>
    <col min="10" max="10" width="52.85546875" style="3" customWidth="1"/>
    <col min="11" max="11" width="55.42578125" style="3" customWidth="1"/>
    <col min="12" max="16384" width="9.140625" style="3"/>
  </cols>
  <sheetData>
    <row r="1" spans="2:11" x14ac:dyDescent="0.25">
      <c r="B1" s="202" t="s">
        <v>7</v>
      </c>
      <c r="C1" s="202"/>
      <c r="G1" s="15" t="s">
        <v>4</v>
      </c>
    </row>
    <row r="2" spans="2:11" ht="15" customHeight="1" x14ac:dyDescent="0.25">
      <c r="B2" s="6" t="s">
        <v>11</v>
      </c>
      <c r="C2" s="6" t="s">
        <v>24</v>
      </c>
      <c r="E2" s="14" t="s">
        <v>31</v>
      </c>
      <c r="G2" s="14" t="s">
        <v>33</v>
      </c>
      <c r="J2" s="16" t="s">
        <v>43</v>
      </c>
      <c r="K2" s="16" t="s">
        <v>47</v>
      </c>
    </row>
    <row r="3" spans="2:11" x14ac:dyDescent="0.25">
      <c r="B3" s="7" t="s">
        <v>23</v>
      </c>
      <c r="C3" s="7">
        <v>233</v>
      </c>
      <c r="E3" s="14" t="s">
        <v>32</v>
      </c>
      <c r="G3" s="14" t="s">
        <v>34</v>
      </c>
      <c r="J3" s="18" t="s">
        <v>44</v>
      </c>
      <c r="K3" s="18" t="s">
        <v>48</v>
      </c>
    </row>
    <row r="4" spans="2:11" x14ac:dyDescent="0.25">
      <c r="B4" s="9" t="s">
        <v>25</v>
      </c>
      <c r="C4" s="8" t="s">
        <v>59</v>
      </c>
      <c r="G4" s="14" t="s">
        <v>35</v>
      </c>
      <c r="J4" s="18" t="s">
        <v>45</v>
      </c>
      <c r="K4" s="18" t="s">
        <v>49</v>
      </c>
    </row>
    <row r="5" spans="2:11" ht="22.5" x14ac:dyDescent="0.25">
      <c r="B5" s="7" t="s">
        <v>26</v>
      </c>
      <c r="C5" s="7">
        <v>113</v>
      </c>
      <c r="J5" s="19" t="s">
        <v>46</v>
      </c>
      <c r="K5" s="19" t="s">
        <v>50</v>
      </c>
    </row>
    <row r="6" spans="2:11" ht="22.5" x14ac:dyDescent="0.25">
      <c r="B6" s="7" t="s">
        <v>27</v>
      </c>
      <c r="C6" s="10">
        <v>876</v>
      </c>
      <c r="J6" s="18">
        <v>2502039781</v>
      </c>
      <c r="K6" s="18">
        <v>2502035642</v>
      </c>
    </row>
    <row r="7" spans="2:11" x14ac:dyDescent="0.25">
      <c r="B7" s="11" t="s">
        <v>29</v>
      </c>
      <c r="C7" s="8" t="s">
        <v>28</v>
      </c>
      <c r="J7" s="18">
        <v>250201001</v>
      </c>
      <c r="K7" s="18">
        <v>250201001</v>
      </c>
    </row>
    <row r="8" spans="2:11" x14ac:dyDescent="0.25">
      <c r="B8" s="12" t="s">
        <v>30</v>
      </c>
      <c r="C8" s="12">
        <v>796</v>
      </c>
      <c r="J8" s="18">
        <v>5405000000</v>
      </c>
      <c r="K8" s="18">
        <v>5405000000</v>
      </c>
    </row>
    <row r="9" spans="2:11" x14ac:dyDescent="0.25">
      <c r="J9" s="17"/>
    </row>
  </sheetData>
  <mergeCells count="1">
    <mergeCell ref="B1:C1"/>
  </mergeCells>
  <hyperlinks>
    <hyperlink ref="J5" r:id="rId1"/>
    <hyperlink ref="K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 закупок</vt:lpstr>
      <vt:lpstr>Образец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2026-09-16T23:26:29Z</dcterms:modified>
</cp:coreProperties>
</file>