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50" yWindow="390" windowWidth="24555" windowHeight="11325"/>
  </bookViews>
  <sheets>
    <sheet name="План закупок" sheetId="1" r:id="rId1"/>
    <sheet name="Образец" sheetId="5" state="hidden" r:id="rId2"/>
    <sheet name="Лист2" sheetId="3" state="hidden" r:id="rId3"/>
  </sheets>
  <externalReferences>
    <externalReference r:id="rId4"/>
  </externalReferences>
  <definedNames>
    <definedName name="_xlnm._FilterDatabase" localSheetId="1" hidden="1">Образец!$A$12:$U$48</definedName>
    <definedName name="_xlnm._FilterDatabase" localSheetId="0" hidden="1">'План закупок'!$A$20:$Q$189</definedName>
  </definedNames>
  <calcPr calcId="145621"/>
</workbook>
</file>

<file path=xl/calcChain.xml><?xml version="1.0" encoding="utf-8"?>
<calcChain xmlns="http://schemas.openxmlformats.org/spreadsheetml/2006/main">
  <c r="B162" i="1" l="1"/>
  <c r="F162" i="1"/>
  <c r="F161" i="1"/>
  <c r="F154" i="1" l="1"/>
  <c r="F153" i="1"/>
  <c r="B153" i="1"/>
  <c r="F160" i="1" l="1"/>
  <c r="B147" i="1"/>
  <c r="B143" i="1" l="1"/>
  <c r="F141" i="1" l="1"/>
  <c r="F140" i="1"/>
  <c r="F129" i="1" l="1"/>
  <c r="F122" i="1" l="1"/>
  <c r="B122" i="1"/>
  <c r="B121" i="1"/>
  <c r="F121" i="1"/>
  <c r="F109" i="1" l="1"/>
  <c r="F94" i="1" l="1"/>
  <c r="B94" i="1"/>
  <c r="B66" i="1" l="1"/>
  <c r="B62" i="1"/>
  <c r="F173" i="1" l="1"/>
  <c r="F87" i="1" l="1"/>
  <c r="F36" i="1" l="1"/>
  <c r="F48" i="1"/>
  <c r="F188" i="1" l="1"/>
  <c r="B188" i="1"/>
  <c r="B180" i="1"/>
  <c r="M158" i="1" l="1"/>
  <c r="M58" i="1" l="1"/>
  <c r="K150" i="1" l="1"/>
  <c r="K149" i="1"/>
  <c r="B179" i="1" l="1"/>
  <c r="B149" i="1" l="1"/>
  <c r="F69" i="1"/>
  <c r="B150" i="1"/>
  <c r="B151" i="1"/>
  <c r="B106" i="1"/>
  <c r="B70" i="1"/>
  <c r="B142" i="1"/>
  <c r="B73" i="1"/>
  <c r="B105" i="1"/>
  <c r="B125" i="1"/>
  <c r="B117" i="1"/>
  <c r="B82" i="1"/>
  <c r="F58" i="1" l="1"/>
  <c r="B58" i="1"/>
  <c r="B55" i="1"/>
  <c r="F54" i="1"/>
  <c r="B54" i="1"/>
  <c r="F72" i="1"/>
  <c r="B72" i="1"/>
  <c r="F74" i="1"/>
  <c r="B74" i="1"/>
  <c r="F93" i="1"/>
  <c r="B93" i="1"/>
  <c r="F98" i="1"/>
  <c r="B98" i="1"/>
  <c r="B158" i="1"/>
  <c r="B178" i="1"/>
  <c r="F100" i="1"/>
  <c r="B100" i="1"/>
  <c r="F99" i="1"/>
  <c r="B99" i="1"/>
  <c r="B78" i="1"/>
  <c r="B80" i="1"/>
  <c r="B173" i="1"/>
  <c r="B87" i="1"/>
  <c r="B59" i="1"/>
  <c r="F113" i="1"/>
  <c r="B113" i="1"/>
  <c r="F147" i="1"/>
  <c r="B116" i="1" l="1"/>
  <c r="B104" i="1"/>
  <c r="B115" i="1"/>
  <c r="F120" i="1"/>
  <c r="B120" i="1"/>
  <c r="F71" i="1"/>
  <c r="B136" i="1"/>
  <c r="F64" i="1"/>
  <c r="F83" i="1"/>
  <c r="B83" i="1"/>
  <c r="B135" i="1"/>
  <c r="B152" i="1"/>
  <c r="B137" i="1"/>
  <c r="B81" i="1" l="1"/>
  <c r="B56" i="1"/>
  <c r="B165" i="1"/>
  <c r="B166" i="1"/>
  <c r="B97" i="1"/>
  <c r="B57" i="1"/>
  <c r="B86" i="1"/>
  <c r="B107" i="1"/>
  <c r="B127" i="1"/>
  <c r="B159" i="1"/>
  <c r="B101" i="1"/>
  <c r="B124" i="1"/>
  <c r="B76" i="1"/>
  <c r="B77" i="1"/>
  <c r="B102" i="1"/>
  <c r="B171" i="1"/>
  <c r="B118" i="1"/>
  <c r="B172" i="1"/>
  <c r="B175" i="1"/>
  <c r="B176" i="1"/>
  <c r="B177" i="1"/>
  <c r="B79" i="1"/>
  <c r="B84" i="1"/>
  <c r="B138" i="1"/>
  <c r="B85" i="1"/>
  <c r="B139" i="1"/>
  <c r="B157" i="1"/>
  <c r="B114" i="1"/>
  <c r="B167" i="1" l="1"/>
  <c r="N14" i="5" l="1"/>
  <c r="N13" i="5"/>
  <c r="F97" i="1"/>
  <c r="F57" i="1"/>
  <c r="F86" i="1"/>
  <c r="F107" i="1"/>
  <c r="F127" i="1"/>
  <c r="F101" i="1"/>
  <c r="F124" i="1"/>
  <c r="F76" i="1"/>
  <c r="F77" i="1"/>
  <c r="F102" i="1"/>
  <c r="F175" i="1"/>
  <c r="F79" i="1"/>
  <c r="O14" i="5"/>
  <c r="O13" i="5"/>
  <c r="F48" i="5" l="1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E7" i="5"/>
  <c r="E6" i="5"/>
  <c r="E5" i="5"/>
  <c r="E4" i="5"/>
  <c r="E3" i="5"/>
  <c r="E2" i="5"/>
  <c r="E11" i="1" l="1"/>
  <c r="E12" i="1"/>
  <c r="E13" i="1"/>
  <c r="E14" i="1"/>
  <c r="E15" i="1"/>
  <c r="E10" i="1"/>
</calcChain>
</file>

<file path=xl/comments1.xml><?xml version="1.0" encoding="utf-8"?>
<comments xmlns="http://schemas.openxmlformats.org/spreadsheetml/2006/main">
  <authors>
    <author>Автор</author>
  </authors>
  <commentList>
    <comment ref="P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МСП - субъект малого и среднего предпринимательства (СМСП или МСП)</t>
        </r>
      </text>
    </comment>
  </commentList>
</comments>
</file>

<file path=xl/sharedStrings.xml><?xml version="1.0" encoding="utf-8"?>
<sst xmlns="http://schemas.openxmlformats.org/spreadsheetml/2006/main" count="1869" uniqueCount="466">
  <si>
    <t>Порядковый номер</t>
  </si>
  <si>
    <t>Код по ОКВЭД2</t>
  </si>
  <si>
    <t>Код по ОКПД2</t>
  </si>
  <si>
    <t>Условия договора</t>
  </si>
  <si>
    <t>Способ закупки</t>
  </si>
  <si>
    <t>Предмет договора</t>
  </si>
  <si>
    <t>Минимально необходимые требования, предъявляемые к закупаемым товарам (работам, услугам)</t>
  </si>
  <si>
    <t>Единица измерения</t>
  </si>
  <si>
    <t>Регион поставки товаров (выполнения работ, оказания услуг)</t>
  </si>
  <si>
    <t>График осуществления процедур закупки</t>
  </si>
  <si>
    <t>код по ОКЕИ</t>
  </si>
  <si>
    <t>наименование</t>
  </si>
  <si>
    <t>код по ОКАТО</t>
  </si>
  <si>
    <t>планируемая дата или период размещения извещения о закупке (месяц, год)</t>
  </si>
  <si>
    <t>срок исполнения договора (месяц, год)</t>
  </si>
  <si>
    <t>Статья затрат</t>
  </si>
  <si>
    <t>Руководитель подразделения</t>
  </si>
  <si>
    <t xml:space="preserve"> 05405000000</t>
  </si>
  <si>
    <t>Приморский край</t>
  </si>
  <si>
    <t>Сведения о количестве (объеме)</t>
  </si>
  <si>
    <t>Сведения о начальной (максимальной) цене договора (цене лота)</t>
  </si>
  <si>
    <t>Закупка в электронной форме да (нет)</t>
  </si>
  <si>
    <t>Участие субъектов МСП в закупке
(Да/Нет)</t>
  </si>
  <si>
    <t>Гигакалория</t>
  </si>
  <si>
    <t>код по ОКЕИ</t>
  </si>
  <si>
    <t>кг</t>
  </si>
  <si>
    <t>Кубический метр</t>
  </si>
  <si>
    <t>условная единица</t>
  </si>
  <si>
    <t>797</t>
  </si>
  <si>
    <t>услуга</t>
  </si>
  <si>
    <t>штука</t>
  </si>
  <si>
    <t>Да</t>
  </si>
  <si>
    <t>Нет</t>
  </si>
  <si>
    <t>Конкурентный</t>
  </si>
  <si>
    <t>Электронный магазин</t>
  </si>
  <si>
    <t>Единственный поставщик</t>
  </si>
  <si>
    <t>Наименование заказчика</t>
  </si>
  <si>
    <t>Адрес местонахождения заказчика</t>
  </si>
  <si>
    <t>Телефон заказчика</t>
  </si>
  <si>
    <t>Электронная почта заказчика</t>
  </si>
  <si>
    <t>ИНН</t>
  </si>
  <si>
    <t>КПП</t>
  </si>
  <si>
    <t>ОКАТО</t>
  </si>
  <si>
    <t>АО "Терминал Владивосток"</t>
  </si>
  <si>
    <t>692756,  Приморский край г. Артем ул. Владимира Сайбеля, 45</t>
  </si>
  <si>
    <t>8(423) 230-69-22</t>
  </si>
  <si>
    <t>kanc@vvo.aero</t>
  </si>
  <si>
    <t>АО "Международный аэропорт Владивосток"</t>
  </si>
  <si>
    <t>692756,  Приморский край г. Артем ул. Владимира Сайбеля, 41</t>
  </si>
  <si>
    <t>(423) 230-69-99</t>
  </si>
  <si>
    <t>via@vvo.aero</t>
  </si>
  <si>
    <t xml:space="preserve">Выполнение работ по текущему ремонту аэродромных покрытий </t>
  </si>
  <si>
    <t>Поставка лакокрасочных материалов для маркировки аэродромных знаков</t>
  </si>
  <si>
    <t>20.30</t>
  </si>
  <si>
    <t>20.30.12</t>
  </si>
  <si>
    <t>28.24</t>
  </si>
  <si>
    <t>28.24.12.190</t>
  </si>
  <si>
    <t>Наличие заключения аккредитованной лаборатории отраслевой научной организации</t>
  </si>
  <si>
    <t>Выполнение работ квалифицированной организацией</t>
  </si>
  <si>
    <t>166</t>
  </si>
  <si>
    <t>и21</t>
  </si>
  <si>
    <t>о2707</t>
  </si>
  <si>
    <t>Дата предоставления в СЗЗ согласованной Заявки на закупку (ТЗ, смета и т.п.) 
(за 14 к дн до даты извещения)</t>
  </si>
  <si>
    <t>Заключение договора 
(+43 к дн от даты извещения)</t>
  </si>
  <si>
    <t>69.20.10</t>
  </si>
  <si>
    <t>71.12.40.129</t>
  </si>
  <si>
    <t>Оказание услуг по поверке, калибровке средств измерений, аттестации испытательного оборудования</t>
  </si>
  <si>
    <t>Оказание услуг квалифицированной организацией</t>
  </si>
  <si>
    <t>Cтрахование передвижного оборудования (КАСКО)-TEMPEST</t>
  </si>
  <si>
    <t xml:space="preserve">Страхование транспортных средств от ущерба, хищения или угона </t>
  </si>
  <si>
    <t>Cтрахование передвижного оборудования (КАСКО)-Аэродромный тягач</t>
  </si>
  <si>
    <t>Организация ознакомительного тура (проживание, питание, экскурсионная программа, трансфер, пролет)</t>
  </si>
  <si>
    <t>Применяемые материалы, изделия и оборудование, подлежащие обязательной сертификации в области пожарной безопасности. Наличие лицензии МЧС</t>
  </si>
  <si>
    <t>26.30.50.120</t>
  </si>
  <si>
    <t>22.19.30.137</t>
  </si>
  <si>
    <t>26.30.50.111</t>
  </si>
  <si>
    <t>29.10.59.460</t>
  </si>
  <si>
    <t>29.10.59.131</t>
  </si>
  <si>
    <t>28.99.39.520</t>
  </si>
  <si>
    <t>70.22.11.000</t>
  </si>
  <si>
    <t>Предоставление консультационных услуг по развитию Бизнес системы</t>
  </si>
  <si>
    <t>71.12.35.110</t>
  </si>
  <si>
    <t>81.10.10.000</t>
  </si>
  <si>
    <t>Оказание услуг по обслуживанию инженерных систем аэровокзального комплекса</t>
  </si>
  <si>
    <t>43.29.19.110</t>
  </si>
  <si>
    <t>37.00.11.150</t>
  </si>
  <si>
    <t>27.90.99.190</t>
  </si>
  <si>
    <t>соотвтствие ГОСТ</t>
  </si>
  <si>
    <t>27.90.70.000</t>
  </si>
  <si>
    <t>соответствие ГОСТ</t>
  </si>
  <si>
    <t>35.30.11.120</t>
  </si>
  <si>
    <t>36.00.11.000</t>
  </si>
  <si>
    <t>Оказание услуг на отпуск питьевой воды</t>
  </si>
  <si>
    <t>37.00.11.110</t>
  </si>
  <si>
    <t>Оказание услуг по приему и очистке сточных вод (водоотведение)</t>
  </si>
  <si>
    <t>Поставка электротоваров в ассортименте</t>
  </si>
  <si>
    <t>81.29.11.000</t>
  </si>
  <si>
    <t>Оказание клининговых  услуг  по внешней  очистке фасада аэровокзала</t>
  </si>
  <si>
    <t>Выполнение работ квалифицированной организацией в соответствии со СНИП</t>
  </si>
  <si>
    <t>31.09.91.120</t>
  </si>
  <si>
    <t>Оказание клининговых  услуг  по внутренней очистке фасада аэровокзала и модульного здания</t>
  </si>
  <si>
    <t>56.29.19.000</t>
  </si>
  <si>
    <t>38.11.21.000</t>
  </si>
  <si>
    <t>Оказание услуг по обращению с твердыми коммунальными отходами</t>
  </si>
  <si>
    <t>Оказание услуг региональным оператором</t>
  </si>
  <si>
    <t>43.29.11.190</t>
  </si>
  <si>
    <t>26.40.42.120</t>
  </si>
  <si>
    <t>Поставка гарнитуры авиационной David Clark</t>
  </si>
  <si>
    <t>26.20.16.120</t>
  </si>
  <si>
    <t>Оборудование должно быть совместимо с существующей системой SBDO</t>
  </si>
  <si>
    <t xml:space="preserve">Поставка пульта ГГС (для системы DCN2) </t>
  </si>
  <si>
    <t>Оборудование должно быть совместимо с существующей системой ГГС</t>
  </si>
  <si>
    <t>26.20.16.154
26.20.16.120</t>
  </si>
  <si>
    <t>Поставка сканеров посадочных талонов для выхода на посадку (BGR) и принтеров для печати посадочных талонов и багажных бирок.</t>
  </si>
  <si>
    <t>Оборудование должно быть совместимо с системами регистрации пассажиров</t>
  </si>
  <si>
    <t>59.12.17.000</t>
  </si>
  <si>
    <t>Внедрение автоматизированной системы визуального информирование КСИП "Вестник" (на китайском языке)</t>
  </si>
  <si>
    <t>Опыт внеднения</t>
  </si>
  <si>
    <t>Поставка перфорированной бумаги</t>
  </si>
  <si>
    <t>Поставленный товар должен соответствовать стандартам и тех.условиям.</t>
  </si>
  <si>
    <t>23.70.12</t>
  </si>
  <si>
    <t>43.99.70.000</t>
  </si>
  <si>
    <t>Строительство ангара для технического обслуживания ВС</t>
  </si>
  <si>
    <t>86.21.10</t>
  </si>
  <si>
    <t>Оказание услуг по проведению периодических медицинских осмотров с вредными условиями труда</t>
  </si>
  <si>
    <t>Оказание услуг медицинской организацией, наличие лицензии на данный вид услуги</t>
  </si>
  <si>
    <t>43.39.19.190</t>
  </si>
  <si>
    <t>Выполнение работ по текущему ремонту в комнате приема пищи для сотрудников, в конференц зале и в губернаторской комнате (VIP-зал)</t>
  </si>
  <si>
    <t>43.32.10.110</t>
  </si>
  <si>
    <t>43.99.90.150</t>
  </si>
  <si>
    <t>Выполнение работ по удалению пораженных стен с цоколя выходов АВК на перрон</t>
  </si>
  <si>
    <t>Выполнение работ по текущему ремонту потолков в здании АВК</t>
  </si>
  <si>
    <t>43.33.10.000</t>
  </si>
  <si>
    <t>Выполнение работ по текущему ремонту покрытия полов в здании АВК</t>
  </si>
  <si>
    <t>43.99.90.190</t>
  </si>
  <si>
    <t>42.11.20.900</t>
  </si>
  <si>
    <t>41.10.10.000</t>
  </si>
  <si>
    <t>43.33.10.100</t>
  </si>
  <si>
    <t>Канцелярские товары в ассортименте</t>
  </si>
  <si>
    <t>22.22.11.110</t>
  </si>
  <si>
    <t>Поставка  бахил, п/э изделий</t>
  </si>
  <si>
    <t>Бахилы, мешки мусорные, пакеты п/э</t>
  </si>
  <si>
    <t>Спецодежда и спецобувь</t>
  </si>
  <si>
    <t>Поставка моющих и чистящих товаров</t>
  </si>
  <si>
    <t>Форменное обмундирование</t>
  </si>
  <si>
    <t>не определено</t>
  </si>
  <si>
    <t>Техническое обслуживание канализационной сети 2026 г</t>
  </si>
  <si>
    <t xml:space="preserve">Техническое обслуживание канализационной сети на 2027 г. </t>
  </si>
  <si>
    <t>Выполнение работ по текущему ремонту: группы перронного контроля на Е1 в зоне комплектации багажа МВЛ; в помещениях здравпункта; в детской и служебной комнатах ЗПК"Лагуна"; в помещениях Е1.205, Е1.203, Е1.198 и Е1.196 (СОАП).</t>
  </si>
  <si>
    <t xml:space="preserve">43.99.90.190 </t>
  </si>
  <si>
    <t>Оказание услуг по уборке и обслуживанию прилегающей территории</t>
  </si>
  <si>
    <t>79.12.11.000</t>
  </si>
  <si>
    <t>65.12.29.000</t>
  </si>
  <si>
    <t>20.41.32.121</t>
  </si>
  <si>
    <t>27.33.13</t>
  </si>
  <si>
    <t>Поставка аккумуляторных батарей для стоек системы СОУЭ</t>
  </si>
  <si>
    <t xml:space="preserve">Поставка извещателей пожарных линейных системы пожарной сигнализации  </t>
  </si>
  <si>
    <t xml:space="preserve">Поставка стремянки авиационной (высота 1500 мм) </t>
  </si>
  <si>
    <t>Поставка стремянки авиационной (высота 2100 мм)</t>
  </si>
  <si>
    <t>Поставка компрессора воздушного с мощностью подачи давления более 16 Bar</t>
  </si>
  <si>
    <t>Оказание услуг питания в ЗПК ВВЛ, МВЛ</t>
  </si>
  <si>
    <t>Выполнение работ по замене трубопроводов</t>
  </si>
  <si>
    <t>Выполнение работ по замене участка тепловой сети к АВК</t>
  </si>
  <si>
    <t>Выполнение работ по изоляции трубопроводов (коридор 2 этажа АВК, регистрация в МВЛ, технические помещения в АВК)</t>
  </si>
  <si>
    <t>Оказание услуги автоматизированной подготовки консолидированной управленческой отчетности</t>
  </si>
  <si>
    <t>Изготовление и поставка стоек регистрации ВВЛ</t>
  </si>
  <si>
    <t>Выполнение работ по замене стеклопакетов фасада здания АВК, замена подоконной доски в помещении накопителя МВЛ здания АВК</t>
  </si>
  <si>
    <t>Выполнение работ по проектированию (разработка проектно-сметной документации) части транзитно-трансферной зоны со стороны прилета МВЛ и в направлении движения МВЛ-ВВЛ и ВВЛ-МВЛ в здании АВК</t>
  </si>
  <si>
    <t>Запрос предложений</t>
  </si>
  <si>
    <t>Запрос котировок</t>
  </si>
  <si>
    <t>ПЛАН ЗАКУПКИ ТОВАРОВ (РАБОТ, УСЛУГ)</t>
  </si>
  <si>
    <t>на 2026 год</t>
  </si>
  <si>
    <t>перетяжка 500 шт кресел</t>
  </si>
  <si>
    <t>ЯНВАРЬ</t>
  </si>
  <si>
    <t>ФЕВРАЛЬ</t>
  </si>
  <si>
    <t>МАРТ</t>
  </si>
  <si>
    <t xml:space="preserve">АПРЕЛЬ </t>
  </si>
  <si>
    <t>МАЙ</t>
  </si>
  <si>
    <t>ИЮНЬ</t>
  </si>
  <si>
    <t>ИЮЛЬ</t>
  </si>
  <si>
    <t>АВГУСТ</t>
  </si>
  <si>
    <t>СЕНТЯБРЬ</t>
  </si>
  <si>
    <t>НОЯБРЬ</t>
  </si>
  <si>
    <t>Закупка у единственного поставщика</t>
  </si>
  <si>
    <t>нет</t>
  </si>
  <si>
    <t>Закупка в электронном магазине (для СМП)</t>
  </si>
  <si>
    <t>Запрос котировок (для СМП)</t>
  </si>
  <si>
    <t>Запрос предложений (для СМП)</t>
  </si>
  <si>
    <t>Открытый конкурс (для СМП)</t>
  </si>
  <si>
    <t>Долгосрочные с 2024-2025 года</t>
  </si>
  <si>
    <t xml:space="preserve">Запрос котировок </t>
  </si>
  <si>
    <t>43.99</t>
  </si>
  <si>
    <t xml:space="preserve">Запрос предложений </t>
  </si>
  <si>
    <t>Оказание услуг специализированной организацией</t>
  </si>
  <si>
    <t>Оказание усдуг специализированной организацией</t>
  </si>
  <si>
    <t>Товар должен соответствовать стандартам и ТУ.</t>
  </si>
  <si>
    <t>Поставка принтера REPRINT для печати посадочных талонов</t>
  </si>
  <si>
    <t>поставка сертифицированного товара</t>
  </si>
  <si>
    <t>Поставка запасных частей к оборудованию (лифты, системы обработки багажа)</t>
  </si>
  <si>
    <t>поставка сертифицированного товара в области пожарной безопасности, наличие лицензии МЧС</t>
  </si>
  <si>
    <t>поставка нового сертифицированного товара</t>
  </si>
  <si>
    <t xml:space="preserve">Поставка канцелярских товаров </t>
  </si>
  <si>
    <t>Поставка и монтаж регуляторов давления</t>
  </si>
  <si>
    <t>Выполнение работ специализированной организацией</t>
  </si>
  <si>
    <t>Оказание услуг по промывке 5 штук  теплообменников</t>
  </si>
  <si>
    <t>средства моющие для туалетов и ванных комнат,   для окон,  бумага туалетная, салфетки</t>
  </si>
  <si>
    <t>Выполнение работ по промывке наружной канализационной сети</t>
  </si>
  <si>
    <t>товар подлежит  сертификации в области пожарной безопасности, наличие лицензии МЧС</t>
  </si>
  <si>
    <t>Оказание услуги по поддержанию кредитного рейтинга организации</t>
  </si>
  <si>
    <t xml:space="preserve">Выполнение работ по замене трубопровода перелива в пожарных резервуарах </t>
  </si>
  <si>
    <t>Оказание услуг по поставке тепловой энергии</t>
  </si>
  <si>
    <t>Выполнение работ по ремонту канализационной насосной станции</t>
  </si>
  <si>
    <t>монтаж оборудования в здани АВК и в телетрапах</t>
  </si>
  <si>
    <t xml:space="preserve">Поставка и монтаж фанкойлов </t>
  </si>
  <si>
    <t>наличие узконаправленного опыта по оптимизации процессов с применением производственной системы, применение современныех подходов в обучении и развитии персонала.</t>
  </si>
  <si>
    <t>Объем финансового обеспечения закупки за счет средств субсидии, предоставляемой в целях реализации национальных и федеральных проектов, комплексного плана модернизации и расширения магистральной инфраструктуры*</t>
  </si>
  <si>
    <t>2027 ГОД</t>
  </si>
  <si>
    <t>81.2</t>
  </si>
  <si>
    <t>81.29.19.000</t>
  </si>
  <si>
    <t>Оказание услуг по уборке прилегающей территории АВК</t>
  </si>
  <si>
    <t xml:space="preserve">Оказание услуг квалифицированной организацией </t>
  </si>
  <si>
    <t>876</t>
  </si>
  <si>
    <t>05405000000</t>
  </si>
  <si>
    <t>да</t>
  </si>
  <si>
    <t>81.29</t>
  </si>
  <si>
    <t>Выполнение работ по дезинфекции помещений аэровокзала терминала А</t>
  </si>
  <si>
    <t>2028 ГОД</t>
  </si>
  <si>
    <t>2029 ГОД</t>
  </si>
  <si>
    <t>ДЕКАБРЬ</t>
  </si>
  <si>
    <t>Оказание услуг по сопровождению электронного периодического справочника "Система ГАРАНТ"</t>
  </si>
  <si>
    <t>Оказание образовательных услуг на обучение по программе высшего образования «Управление персоналом (уровень магистратуры)»</t>
  </si>
  <si>
    <t>Оказание экспертных услуг для осуществления рейтинговых действий (поддержание кредитного рейтинга, прогноз рейтинга, проведение анализа, подготовка и размещение пресс-релизов на сайте)</t>
  </si>
  <si>
    <t>Оказание услуг по добровольному медицинскому страхованию (ДМС)</t>
  </si>
  <si>
    <t>Страхование имущества от всех рисков, включая перерыв в производственной (хозяйственной) деятельности</t>
  </si>
  <si>
    <t xml:space="preserve">Оказание услуг по техническому обслуживание лифтов и эскалаторов </t>
  </si>
  <si>
    <t>Оказание услуг по  обслуживанию и уборке прилегающей к аэровокзалу территории</t>
  </si>
  <si>
    <t>Поставка противообледенительной жидкости</t>
  </si>
  <si>
    <t>Оказание услуг по клинингу (уборке) площадей аэровокзального комплекса</t>
  </si>
  <si>
    <t>Страхование КАСКО (TEMPEST)</t>
  </si>
  <si>
    <t>Оказание услуг по благоустройству и озеленению территории, прилегающих к аэровокзалу аэропорта Владивосток (Кневичи)</t>
  </si>
  <si>
    <t>Поставка тепловой энергии</t>
  </si>
  <si>
    <t>Оказание услуг по отпуску питьевой воды</t>
  </si>
  <si>
    <t xml:space="preserve">Выполнение работ  по техническому обслуживание лифтов и эскалаторов _x000D_
</t>
  </si>
  <si>
    <t>Поставка и монтаж информационного табло</t>
  </si>
  <si>
    <t>Аренда аэродромного тягача для буксировки воздушных судов</t>
  </si>
  <si>
    <t>Оказание услуг по ремонту и техническому обслуживанию фанкойлов и системы холодоснабжения</t>
  </si>
  <si>
    <t>Оказание услуг по предоставлению исключительного права использования программы для ЭВМ «Контур.Фокус»</t>
  </si>
  <si>
    <t>Оказание услуг по предоставлению сервиса автоматического обслуживания абонентов с использованием технологии синтеза и распознавания речи, сервиса по обработке и маршрутизации вызовов с использованием системы интеллектуальной классификации</t>
  </si>
  <si>
    <t>Страхование КАСКО передвижного оборудования аэродромный тягач GOLDHOFER AST-2-F490</t>
  </si>
  <si>
    <t xml:space="preserve">Оказание услуг по разработке концепции архитектурного решения гостиницы в аэропорту г. Владивосток </t>
  </si>
  <si>
    <t>Оказание услуг по разработке визуализации и проектно-сметной документации для выполнения работ по перепланировке бизнес-зала «Лагуна» в зоне внутренних авиалиний в здании: новый аэровокзальный комплекс в международном аэропорту «Кневичи» г. Владивосток (Терминал А)</t>
  </si>
  <si>
    <t xml:space="preserve">Оказание услуг по организации питания в залах повышенной комфортности внутренних и международных воздушных линий (далее - ЗПК) в аэровокзальном комплексе международного аэропорта «"Кневичи»" г. Владивосток </t>
  </si>
  <si>
    <t xml:space="preserve">Оказание образовательных услуг по программе профессиональной переподготовки управленческих кадров «Мастер делового администрирования-Master of Business Administration (MBA) по специализации «Системное управление развитием организации» </t>
  </si>
  <si>
    <t>Оказание услуг по проведению обязательного медицинского осмотра работников занятых на тяжелых работах и на работах с вредными условиями труда</t>
  </si>
  <si>
    <t>Поставка периферийного оборудования для систем регистрации пассажиров и багажа</t>
  </si>
  <si>
    <t>Предоставление права удаленного доступа на использование электронных справочных пособий ИАТА ADRM на электронной площадке в сети Интернет</t>
  </si>
  <si>
    <t>Поставка бланочной продукции (посадочных талонов и багажных бирок)</t>
  </si>
  <si>
    <t>Оказание услуг по дератизации, дезинсекции и дезинфекции помещений и объектов в комплексе зданий АО «Терминал Владивосток»</t>
  </si>
  <si>
    <t>63.11</t>
  </si>
  <si>
    <t>63.11.11.000</t>
  </si>
  <si>
    <t>85.42</t>
  </si>
  <si>
    <t>85.42.19.900</t>
  </si>
  <si>
    <t>66.19</t>
  </si>
  <si>
    <t>66.19.99.140</t>
  </si>
  <si>
    <t>65.12</t>
  </si>
  <si>
    <t>65.12.12.000</t>
  </si>
  <si>
    <t>65.12.3</t>
  </si>
  <si>
    <t>65.12.49.000</t>
  </si>
  <si>
    <t>43.29</t>
  </si>
  <si>
    <t>20.59</t>
  </si>
  <si>
    <t>20.59.43.130</t>
  </si>
  <si>
    <t>81.21</t>
  </si>
  <si>
    <t>81.21.10.000</t>
  </si>
  <si>
    <t>81.30</t>
  </si>
  <si>
    <t>81.30.10.000</t>
  </si>
  <si>
    <t>35.30</t>
  </si>
  <si>
    <t>36.00</t>
  </si>
  <si>
    <t>43.21</t>
  </si>
  <si>
    <t>27.40</t>
  </si>
  <si>
    <t>27.40.24.120</t>
  </si>
  <si>
    <t>77.1</t>
  </si>
  <si>
    <t>77.12.11.000</t>
  </si>
  <si>
    <t>33.12</t>
  </si>
  <si>
    <t>33.12.18.000</t>
  </si>
  <si>
    <t>58.29</t>
  </si>
  <si>
    <t>58.29.50.000</t>
  </si>
  <si>
    <t>82.20</t>
  </si>
  <si>
    <t>82.20.10.000</t>
  </si>
  <si>
    <t>71.11</t>
  </si>
  <si>
    <t>71.11.10.000</t>
  </si>
  <si>
    <t>71.12</t>
  </si>
  <si>
    <t>71.12.12.190</t>
  </si>
  <si>
    <t>56.29</t>
  </si>
  <si>
    <t>86.21</t>
  </si>
  <si>
    <t>86.21.10.120</t>
  </si>
  <si>
    <t>26.20</t>
  </si>
  <si>
    <t>26.20.16.129</t>
  </si>
  <si>
    <t>58.14</t>
  </si>
  <si>
    <t>58.14.20.000</t>
  </si>
  <si>
    <t>17.23</t>
  </si>
  <si>
    <t>17.23.13.145</t>
  </si>
  <si>
    <t>81.29.1</t>
  </si>
  <si>
    <t>38.11</t>
  </si>
  <si>
    <t>06.2025</t>
  </si>
  <si>
    <t>07.2026</t>
  </si>
  <si>
    <t>02.2025</t>
  </si>
  <si>
    <t>01.2026</t>
  </si>
  <si>
    <t>07.2024</t>
  </si>
  <si>
    <t>06.2026</t>
  </si>
  <si>
    <t>11.2024</t>
  </si>
  <si>
    <t>08.2026</t>
  </si>
  <si>
    <t>09.2023</t>
  </si>
  <si>
    <t>09.2026</t>
  </si>
  <si>
    <t>05.2025</t>
  </si>
  <si>
    <t>04.2026</t>
  </si>
  <si>
    <t>04.2028</t>
  </si>
  <si>
    <t>01.2025</t>
  </si>
  <si>
    <t>12.2026</t>
  </si>
  <si>
    <t>03.2026</t>
  </si>
  <si>
    <t>09.2025</t>
  </si>
  <si>
    <t>07.2025</t>
  </si>
  <si>
    <t>06.2028</t>
  </si>
  <si>
    <t>10.2025</t>
  </si>
  <si>
    <t>05.2026</t>
  </si>
  <si>
    <t>12.2025</t>
  </si>
  <si>
    <t>10.2027</t>
  </si>
  <si>
    <t>02.2026</t>
  </si>
  <si>
    <t>08.2025</t>
  </si>
  <si>
    <t>09.2028</t>
  </si>
  <si>
    <t>10.2026</t>
  </si>
  <si>
    <t>11.2025</t>
  </si>
  <si>
    <t>12.2027</t>
  </si>
  <si>
    <t>закупка в электронном магазине (для СМСП)</t>
  </si>
  <si>
    <t>запрос котировок в электронной форме</t>
  </si>
  <si>
    <t>1</t>
  </si>
  <si>
    <t>90000</t>
  </si>
  <si>
    <t>2</t>
  </si>
  <si>
    <t>22</t>
  </si>
  <si>
    <t>900000</t>
  </si>
  <si>
    <t>Условная единица</t>
  </si>
  <si>
    <t>Штука</t>
  </si>
  <si>
    <t>17.12.11.120</t>
  </si>
  <si>
    <t>28.25.12.130</t>
  </si>
  <si>
    <t>28.25</t>
  </si>
  <si>
    <t>26.40.41.000</t>
  </si>
  <si>
    <t>Выполнение  работ по восстановлению потолков, дверных блоков, стеклопакетов, внутренних стен в течение года в здании АВК по заявкам</t>
  </si>
  <si>
    <t>Выполнение работ квалифицированной организацией по заявкам заказчика при необходимости</t>
  </si>
  <si>
    <t>43.22</t>
  </si>
  <si>
    <t>43.22.11.110</t>
  </si>
  <si>
    <t>Выполнение ремонтных  работ в помещениях здания АВК (квадратный метр)</t>
  </si>
  <si>
    <t>18</t>
  </si>
  <si>
    <t>46.49.23.000</t>
  </si>
  <si>
    <t>28.13.28.190</t>
  </si>
  <si>
    <t>8</t>
  </si>
  <si>
    <t>6</t>
  </si>
  <si>
    <t>33.12.19.000</t>
  </si>
  <si>
    <t>43.22.12.190</t>
  </si>
  <si>
    <t xml:space="preserve">Оказание услуг по разработке документов территориального планирования в составе проекта планировки территории и проекта межевания территории </t>
  </si>
  <si>
    <t>Запрос предлодений (для СМП)</t>
  </si>
  <si>
    <t>71.11.41.100</t>
  </si>
  <si>
    <t>Предоставление консультационных услуг по развитию и повышению эффективности бизнес-процессов</t>
  </si>
  <si>
    <t>Запрос котировок в электронной форме (для СМП)</t>
  </si>
  <si>
    <t>апрос котировок в электронной форме</t>
  </si>
  <si>
    <t>Оказание услуг по предоставлению права на использование системы самостоятельной регистрации пассажиров и обработки багажа Self DropOff SBDO, а также технической поддержки программного обеспечения «Киоск самостоятельной регистрации пассажиров и самостоятельного оформления багажа»</t>
  </si>
  <si>
    <t>27.20.23.190</t>
  </si>
  <si>
    <t>28.22.19.160</t>
  </si>
  <si>
    <t>28.22</t>
  </si>
  <si>
    <t>Поставка редукторов для привода к эскалаторам</t>
  </si>
  <si>
    <t>Оказание услуг проектных работ по реконструкции парковки «F» (благоустройство)</t>
  </si>
  <si>
    <t>Поставка шкафов контрольно-пусковых (ШКП) для системы дымоудаления</t>
  </si>
  <si>
    <t>25</t>
  </si>
  <si>
    <t>63.11.19.000</t>
  </si>
  <si>
    <t>Оказание услуг по предоставлению доступа к Сервису «BAGS поиск» для обработки данных об утерянном багаже, поврежденном багаже и вещах, обнаруженных на бортах воздушных судов</t>
  </si>
  <si>
    <t>Поставка и монтаж кондиционеров в телескопический трап</t>
  </si>
  <si>
    <t>4</t>
  </si>
  <si>
    <t>Выполнение текущего ремонта туалетных комнат и организация «комнаты матери и ребенка» в здании – новый аэровокзальный комплекс в международном аэропорту "Кневичи" г. Владивосток (Терминал А)</t>
  </si>
  <si>
    <t>Выполнение работ по замене напольного покрытия 1 этажа в здании нового аэровокзального комплекса в международном аэропорту «Кневичи» г. Владивосток</t>
  </si>
  <si>
    <t>43.33</t>
  </si>
  <si>
    <t>Закупка услуг по бронированию билетов для сотрудников</t>
  </si>
  <si>
    <t>79.11</t>
  </si>
  <si>
    <t>79.11.11.000</t>
  </si>
  <si>
    <t>Поставка принтеров для печати посадочных талонов Custom TK180 METAL; держатели бумаги для TK180; сканеры посадочного талона DESKO BGR 504 pro</t>
  </si>
  <si>
    <t>Поставка дизельного топлива</t>
  </si>
  <si>
    <t>19.20</t>
  </si>
  <si>
    <t>19.20.21.300</t>
  </si>
  <si>
    <t>14.14.21.000</t>
  </si>
  <si>
    <t>Поставка  сорочек мужских и блуз женских</t>
  </si>
  <si>
    <t>428</t>
  </si>
  <si>
    <t>81.10</t>
  </si>
  <si>
    <t>Оказание услуг по перетяжке мебели</t>
  </si>
  <si>
    <t>Запрос котирвок (для СМП)</t>
  </si>
  <si>
    <t>Поставка пожарных рукавов</t>
  </si>
  <si>
    <t>Оказание услуг по проведению ознакомительных туров (ФАМ-туров), блогер-туров</t>
  </si>
  <si>
    <t>26.51.63.120</t>
  </si>
  <si>
    <t>26.51</t>
  </si>
  <si>
    <t>Поставка счетчиков холодоснабжения в комплекте</t>
  </si>
  <si>
    <t>43.33.29.110</t>
  </si>
  <si>
    <t>Выполнение текущих ремонтных работ в помещениях здания - новый аэровокзальный комплекс в международном аэропорту «Кневичи» г. Владивосток (Терминал А)</t>
  </si>
  <si>
    <t>Поставка трапов пассажирских самоходных</t>
  </si>
  <si>
    <t>Поставка неликвидного авиационно-технического имущества – Постамент под Як-40</t>
  </si>
  <si>
    <t>30.30.50.110</t>
  </si>
  <si>
    <t xml:space="preserve">Оказание услуг по подготовке изменений в имеющийся технический отчет по выполнению геодезических измерений с целью определения географических координат пределов воздушного пункта пропуска через государственную границу Российской Федерации </t>
  </si>
  <si>
    <t>71.12.19.100</t>
  </si>
  <si>
    <t xml:space="preserve">Оказание услуг по проведению оценки качества автоматизации консолидированной управленческой отчетности Общества за 2025 год  </t>
  </si>
  <si>
    <t>70.22</t>
  </si>
  <si>
    <t>70.22.12.000</t>
  </si>
  <si>
    <t>Выполнение работ по заявкам</t>
  </si>
  <si>
    <t>30.30</t>
  </si>
  <si>
    <t>благоустройство парковой зоны</t>
  </si>
  <si>
    <t>установка кассетных двухтрубных фанкойлов Electrolux или эквивалент</t>
  </si>
  <si>
    <t xml:space="preserve"> Выполнение работ по реконструкции парковки F (3 этап)</t>
  </si>
  <si>
    <t>28.22.19.170</t>
  </si>
  <si>
    <t>для эскаалтора Тип С877 (ThyssenKrupp/808716000)</t>
  </si>
  <si>
    <t>для установки на деайсер JBT Tempest</t>
  </si>
  <si>
    <t>водомерный счетчик СТВХ Ду65 ДГ флянцевый, установка на высоте</t>
  </si>
  <si>
    <t>Выполнение работ по замене дверных блоков в здании АВК в зоне выходов на посадку на уровне Е2, Е3</t>
  </si>
  <si>
    <t>замена 8 дверных блоков</t>
  </si>
  <si>
    <t>Поставка и монтаж системы автоматического пожаротушения "ЭПОТОС" или эквивалент</t>
  </si>
  <si>
    <t>28.25.12.190</t>
  </si>
  <si>
    <t>Выполнение работ по замене изоляции зенитного фонаря ППК в здании - новый аэровокзальный комплекс в международном аэропорту "Кневичи" г. Владивосток (Терминал А)</t>
  </si>
  <si>
    <t>Поставка с монтажом расходомеров (приборов учета холодной воды)</t>
  </si>
  <si>
    <t>7</t>
  </si>
  <si>
    <t>Выполнение работ по ремонту сооружения - теплотрасса нового аэровокзального комплекса в международном аэропорту "Кневичи" г. Владивосток (инв.№5195)</t>
  </si>
  <si>
    <t>Поставка поручней к эскалатору</t>
  </si>
  <si>
    <t xml:space="preserve">Поставка спецмашина для вывоза мусора с ВС-модель WXQ5060ZL </t>
  </si>
  <si>
    <t>Поставка срезных (срывных) болтов для буксировочных водил и пинов разблокировки передней стойки шасси</t>
  </si>
  <si>
    <t>15</t>
  </si>
  <si>
    <t>29.32.30.390</t>
  </si>
  <si>
    <t>29.32</t>
  </si>
  <si>
    <t>Выполнение работ по реконструкции парковки «F» (4 этап)</t>
  </si>
  <si>
    <t>поставка по заявкам</t>
  </si>
  <si>
    <t>27.40.15.150</t>
  </si>
  <si>
    <t xml:space="preserve">Оказание услуг по замене 2-х штук редукторов эскалаторов </t>
  </si>
  <si>
    <t>43.34</t>
  </si>
  <si>
    <t>43.34.20.120</t>
  </si>
  <si>
    <t>Оказание услуг проектных работ по реконструкции парковки «F» (3-й этап)</t>
  </si>
  <si>
    <t>Поставка стульев</t>
  </si>
  <si>
    <t>12</t>
  </si>
  <si>
    <t>31.01.12.160</t>
  </si>
  <si>
    <t>31.01..</t>
  </si>
  <si>
    <t>43.34.20.110</t>
  </si>
  <si>
    <t>Выполнение работ по изготовлению и установке заградительной перегородки в пункте досмотра ВИП-зала в здании - новый аэровокзальный комплекс в международном аэропорту «Кневичи» г. Владивосток</t>
  </si>
  <si>
    <t>Поставка пластин и мотор-барабанов для карусельного конвейера</t>
  </si>
  <si>
    <t>28.22.19.180</t>
  </si>
  <si>
    <t>102</t>
  </si>
  <si>
    <t>Оказание услуг на проведение диагностики (техническое освидетельствование) лифтов и эскалаторов</t>
  </si>
  <si>
    <t>Оказание услуг в форме научно-практического семинара по ТРИЗ</t>
  </si>
  <si>
    <t xml:space="preserve">Выполнение работ по текущему ремонту помещений в здании - АВК в международном аэропорту «Кневичи» г. Владивосток </t>
  </si>
  <si>
    <t>55.20</t>
  </si>
  <si>
    <t>55.20.11.000</t>
  </si>
  <si>
    <t>Оказание услуг по организации отдыха и оздоровления детей сотрудников общества во Всероссийском детском центре «Океан»</t>
  </si>
  <si>
    <t>Оказание услуг лицензированной организацией</t>
  </si>
  <si>
    <t xml:space="preserve">14.12.99.200 </t>
  </si>
  <si>
    <t>Поставка средств индивидуальной защиты</t>
  </si>
  <si>
    <t>Оказание услуг по гидродинамической промывке сетей хозяйственно-бытовой канализации Терминала А</t>
  </si>
  <si>
    <t>Выполнение работ по текущему ремонту покрытия Сооружения - привокзальная площадь в международном аэропорту "Кневичи" (г. Владивосток)</t>
  </si>
  <si>
    <t>28.13</t>
  </si>
  <si>
    <t>28.13.14.110</t>
  </si>
  <si>
    <t>25.29</t>
  </si>
  <si>
    <t>25.29.11.900</t>
  </si>
  <si>
    <t>82</t>
  </si>
  <si>
    <t>Поставка шин для спецтехники</t>
  </si>
  <si>
    <t>22.11.14.190</t>
  </si>
  <si>
    <t>Поставка сертифицированного товара</t>
  </si>
  <si>
    <t>Поставка канализационного насоса Grundfos SLV.65.65.30.2.50.D.С</t>
  </si>
  <si>
    <t>Поставка и монтаж баков запаса горячей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</si>
</sst>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[$-419]mmmm\ yy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04"/>
    </font>
    <font>
      <u/>
      <sz val="11"/>
      <color theme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Times New Roman"/>
      <family val="1"/>
      <charset val="204"/>
    </font>
    <font>
      <sz val="1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  <xf numFmtId="164" fontId="15" fillId="0" borderId="0" applyFont="0" applyFill="0" applyBorder="0" applyAlignment="0" applyProtection="0"/>
    <xf numFmtId="0" fontId="24" fillId="0" borderId="0"/>
  </cellStyleXfs>
  <cellXfs count="149">
    <xf numFmtId="0" fontId="0" fillId="0" borderId="0" xfId="0"/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2" fillId="0" borderId="0" xfId="0" applyFont="1"/>
    <xf numFmtId="0" fontId="8" fillId="0" borderId="0" xfId="0" applyFont="1"/>
    <xf numFmtId="0" fontId="7" fillId="2" borderId="1" xfId="1" applyFont="1" applyFill="1" applyBorder="1" applyAlignment="1">
      <alignment horizontal="center" vertical="center" wrapText="1"/>
    </xf>
    <xf numFmtId="0" fontId="8" fillId="0" borderId="5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/>
    <xf numFmtId="0" fontId="2" fillId="0" borderId="1" xfId="0" applyFont="1" applyBorder="1"/>
    <xf numFmtId="0" fontId="3" fillId="0" borderId="0" xfId="0" applyFont="1"/>
    <xf numFmtId="0" fontId="13" fillId="0" borderId="1" xfId="3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4" fillId="0" borderId="1" xfId="3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164" fontId="4" fillId="2" borderId="1" xfId="4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8" fillId="0" borderId="0" xfId="0" applyFont="1"/>
    <xf numFmtId="49" fontId="8" fillId="0" borderId="0" xfId="0" applyNumberFormat="1" applyFont="1"/>
    <xf numFmtId="49" fontId="9" fillId="2" borderId="1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Border="1"/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4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8" fillId="3" borderId="0" xfId="0" applyFont="1" applyFill="1"/>
    <xf numFmtId="0" fontId="20" fillId="3" borderId="1" xfId="0" applyFont="1" applyFill="1" applyBorder="1" applyAlignment="1">
      <alignment horizontal="center" vertical="center" wrapText="1"/>
    </xf>
    <xf numFmtId="164" fontId="4" fillId="3" borderId="1" xfId="4" applyFont="1" applyFill="1" applyBorder="1" applyAlignment="1">
      <alignment vertical="center" wrapText="1"/>
    </xf>
    <xf numFmtId="0" fontId="8" fillId="3" borderId="0" xfId="0" applyFont="1" applyFill="1" applyAlignment="1">
      <alignment vertical="center"/>
    </xf>
    <xf numFmtId="49" fontId="4" fillId="0" borderId="1" xfId="4" applyNumberFormat="1" applyFont="1" applyFill="1" applyBorder="1" applyAlignment="1">
      <alignment horizontal="center" vertical="center" wrapText="1"/>
    </xf>
    <xf numFmtId="49" fontId="4" fillId="3" borderId="1" xfId="4" applyNumberFormat="1" applyFont="1" applyFill="1" applyBorder="1" applyAlignment="1">
      <alignment horizontal="center" vertical="center" wrapText="1"/>
    </xf>
    <xf numFmtId="49" fontId="21" fillId="0" borderId="1" xfId="4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0" fontId="22" fillId="5" borderId="9" xfId="2" applyFont="1" applyFill="1" applyBorder="1" applyAlignment="1">
      <alignment horizontal="center" vertical="center"/>
    </xf>
    <xf numFmtId="49" fontId="21" fillId="5" borderId="1" xfId="0" applyNumberFormat="1" applyFont="1" applyFill="1" applyBorder="1" applyAlignment="1">
      <alignment horizontal="left" vertical="center"/>
    </xf>
    <xf numFmtId="0" fontId="23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 wrapText="1"/>
    </xf>
    <xf numFmtId="49" fontId="21" fillId="5" borderId="1" xfId="0" applyNumberFormat="1" applyFont="1" applyFill="1" applyBorder="1" applyAlignment="1">
      <alignment horizontal="center" vertical="center" wrapText="1"/>
    </xf>
    <xf numFmtId="4" fontId="21" fillId="5" borderId="1" xfId="0" applyNumberFormat="1" applyFont="1" applyFill="1" applyBorder="1" applyAlignment="1">
      <alignment horizontal="center" vertical="center" wrapText="1"/>
    </xf>
    <xf numFmtId="165" fontId="21" fillId="5" borderId="1" xfId="3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/>
    </xf>
    <xf numFmtId="0" fontId="21" fillId="5" borderId="1" xfId="2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21" fillId="0" borderId="10" xfId="0" applyFont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 vertical="center" wrapText="1"/>
    </xf>
    <xf numFmtId="165" fontId="21" fillId="0" borderId="1" xfId="3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2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left" vertical="center"/>
    </xf>
    <xf numFmtId="0" fontId="21" fillId="0" borderId="1" xfId="2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1" xfId="2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21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5" fillId="0" borderId="10" xfId="5" applyFont="1" applyBorder="1" applyAlignment="1">
      <alignment horizontal="center" vertical="center" wrapText="1"/>
    </xf>
    <xf numFmtId="0" fontId="21" fillId="0" borderId="10" xfId="5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0" borderId="10" xfId="5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21" fillId="0" borderId="10" xfId="5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64" fontId="26" fillId="0" borderId="1" xfId="4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vertical="center" wrapText="1"/>
    </xf>
    <xf numFmtId="164" fontId="21" fillId="0" borderId="1" xfId="4" applyFont="1" applyFill="1" applyBorder="1" applyAlignment="1">
      <alignment vertical="center" wrapText="1"/>
    </xf>
    <xf numFmtId="165" fontId="21" fillId="0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7" borderId="1" xfId="0" applyFont="1" applyFill="1" applyBorder="1" applyAlignment="1">
      <alignment vertical="center" wrapText="1"/>
    </xf>
    <xf numFmtId="49" fontId="21" fillId="7" borderId="1" xfId="0" applyNumberFormat="1" applyFont="1" applyFill="1" applyBorder="1" applyAlignment="1">
      <alignment vertical="center" wrapText="1"/>
    </xf>
    <xf numFmtId="164" fontId="21" fillId="7" borderId="1" xfId="4" applyFont="1" applyFill="1" applyBorder="1" applyAlignment="1">
      <alignment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16" fontId="21" fillId="7" borderId="1" xfId="0" applyNumberFormat="1" applyFont="1" applyFill="1" applyBorder="1" applyAlignment="1">
      <alignment vertical="center" wrapText="1"/>
    </xf>
    <xf numFmtId="0" fontId="21" fillId="6" borderId="10" xfId="5" applyFont="1" applyFill="1" applyBorder="1" applyAlignment="1">
      <alignment horizontal="center" vertical="center" wrapText="1"/>
    </xf>
    <xf numFmtId="0" fontId="27" fillId="6" borderId="10" xfId="5" applyFont="1" applyFill="1" applyBorder="1" applyAlignment="1">
      <alignment horizontal="center" vertical="center" wrapText="1"/>
    </xf>
    <xf numFmtId="164" fontId="4" fillId="0" borderId="1" xfId="4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49" fontId="8" fillId="0" borderId="1" xfId="0" applyNumberFormat="1" applyFont="1" applyBorder="1"/>
    <xf numFmtId="16" fontId="21" fillId="0" borderId="1" xfId="0" applyNumberFormat="1" applyFont="1" applyFill="1" applyBorder="1" applyAlignment="1">
      <alignment vertical="center" wrapText="1"/>
    </xf>
    <xf numFmtId="0" fontId="21" fillId="0" borderId="1" xfId="3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7" fillId="2" borderId="1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21" fillId="7" borderId="1" xfId="0" applyFont="1" applyFill="1" applyBorder="1" applyAlignment="1">
      <alignment horizontal="center" vertical="center" wrapText="1"/>
    </xf>
    <xf numFmtId="164" fontId="21" fillId="7" borderId="1" xfId="4" applyFont="1" applyFill="1" applyBorder="1" applyAlignment="1">
      <alignment horizontal="center" vertical="center" wrapText="1"/>
    </xf>
    <xf numFmtId="164" fontId="21" fillId="2" borderId="1" xfId="4" applyFont="1" applyFill="1" applyBorder="1" applyAlignment="1">
      <alignment horizontal="center" vertical="center" wrapText="1"/>
    </xf>
    <xf numFmtId="165" fontId="21" fillId="0" borderId="1" xfId="0" applyNumberFormat="1" applyFont="1" applyBorder="1" applyAlignment="1">
      <alignment horizontal="center" vertical="center"/>
    </xf>
    <xf numFmtId="165" fontId="26" fillId="0" borderId="1" xfId="0" applyNumberFormat="1" applyFont="1" applyFill="1" applyBorder="1" applyAlignment="1">
      <alignment horizontal="center" vertical="center"/>
    </xf>
  </cellXfs>
  <cellStyles count="6">
    <cellStyle name="Гиперссылка" xfId="1" builtinId="8"/>
    <cellStyle name="Обычный" xfId="0" builtinId="0"/>
    <cellStyle name="Обычный 2" xfId="3"/>
    <cellStyle name="Обычный 3" xfId="2"/>
    <cellStyle name="Обычный 4" xfId="5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47;&#1047;/&#1054;&#1090;&#1076;&#1077;&#1083;%20&#1082;&#1086;&#1085;&#1082;&#1091;&#1088;&#1089;&#1085;&#1099;&#1093;%20&#1087;&#1088;&#1086;&#1094;&#1077;&#1076;&#1091;&#1088;/&#1050;&#1054;&#1053;&#1050;&#1059;&#1056;&#1057;&#1067;/&#1040;&#1054;%20&#1052;&#1040;&#1042;/&#1087;&#1083;&#1072;&#1085;%20&#1079;&#1072;&#1082;&#1091;&#1087;&#1086;&#1082;%202026/&#1055;&#1083;&#1072;&#1085;%20&#1079;&#1072;&#1082;&#1091;&#1087;&#1086;&#1082;%20&#1085;&#1072;%2018.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закупок"/>
      <sheetName val="Образец"/>
      <sheetName val="Лист2"/>
    </sheetNames>
    <sheetDataSet>
      <sheetData sheetId="0"/>
      <sheetData sheetId="1"/>
      <sheetData sheetId="2">
        <row r="3">
          <cell r="B3" t="str">
            <v>Гигакалория</v>
          </cell>
          <cell r="C3">
            <v>233</v>
          </cell>
        </row>
        <row r="4">
          <cell r="B4" t="str">
            <v>кг</v>
          </cell>
          <cell r="C4" t="str">
            <v>166</v>
          </cell>
        </row>
        <row r="5">
          <cell r="B5" t="str">
            <v>Кубический метр</v>
          </cell>
          <cell r="C5">
            <v>113</v>
          </cell>
        </row>
        <row r="6">
          <cell r="B6" t="str">
            <v>условная единица</v>
          </cell>
          <cell r="C6">
            <v>876</v>
          </cell>
        </row>
        <row r="7">
          <cell r="B7" t="str">
            <v>услуга</v>
          </cell>
          <cell r="C7" t="str">
            <v>797</v>
          </cell>
        </row>
        <row r="8">
          <cell r="B8" t="str">
            <v>штука</v>
          </cell>
          <cell r="C8">
            <v>796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ase.garant.ru/179222/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base.garant.ru/70650730/" TargetMode="External"/><Relationship Id="rId1" Type="http://schemas.openxmlformats.org/officeDocument/2006/relationships/hyperlink" Target="https://base.garant.ru/70650726/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base.garant.ru/179064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ase.garant.ru/179222/" TargetMode="External"/><Relationship Id="rId2" Type="http://schemas.openxmlformats.org/officeDocument/2006/relationships/hyperlink" Target="https://base.garant.ru/70650730/" TargetMode="External"/><Relationship Id="rId1" Type="http://schemas.openxmlformats.org/officeDocument/2006/relationships/hyperlink" Target="https://base.garant.ru/70650726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base.garant.ru/179064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via@vvo.aero" TargetMode="External"/><Relationship Id="rId1" Type="http://schemas.openxmlformats.org/officeDocument/2006/relationships/hyperlink" Target="mailto:kanc@vvo.a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Q191"/>
  <sheetViews>
    <sheetView tabSelected="1" topLeftCell="A148" zoomScale="70" zoomScaleNormal="70" workbookViewId="0">
      <selection activeCell="F150" sqref="F150"/>
    </sheetView>
  </sheetViews>
  <sheetFormatPr defaultRowHeight="15" x14ac:dyDescent="0.25"/>
  <cols>
    <col min="1" max="1" width="10.42578125" style="4" customWidth="1"/>
    <col min="2" max="2" width="12.42578125" style="4" customWidth="1"/>
    <col min="3" max="3" width="13.85546875" style="40" customWidth="1"/>
    <col min="4" max="4" width="37.7109375" style="4" customWidth="1"/>
    <col min="5" max="5" width="25" style="4" customWidth="1"/>
    <col min="6" max="6" width="9.140625" style="4" customWidth="1"/>
    <col min="7" max="7" width="14" style="4" customWidth="1"/>
    <col min="8" max="8" width="14.42578125" style="4" customWidth="1"/>
    <col min="9" max="9" width="16" style="4" customWidth="1"/>
    <col min="10" max="10" width="19" style="4" customWidth="1"/>
    <col min="11" max="11" width="16.28515625" style="4" customWidth="1"/>
    <col min="12" max="12" width="17.5703125" style="4" customWidth="1"/>
    <col min="13" max="13" width="16.140625" style="4" customWidth="1"/>
    <col min="14" max="14" width="16.5703125" style="4" customWidth="1"/>
    <col min="15" max="16" width="14.7109375" style="4" customWidth="1"/>
    <col min="17" max="17" width="19.28515625" style="4" customWidth="1"/>
    <col min="18" max="16384" width="9.140625" style="4"/>
  </cols>
  <sheetData>
    <row r="4" spans="1:16" x14ac:dyDescent="0.25">
      <c r="P4" s="38"/>
    </row>
    <row r="6" spans="1:16" x14ac:dyDescent="0.25">
      <c r="I6" s="39" t="s">
        <v>170</v>
      </c>
      <c r="J6" s="39"/>
    </row>
    <row r="7" spans="1:16" x14ac:dyDescent="0.25">
      <c r="I7" s="39"/>
      <c r="J7" s="39" t="s">
        <v>171</v>
      </c>
    </row>
    <row r="9" spans="1:16" x14ac:dyDescent="0.25">
      <c r="A9" s="133" t="s">
        <v>36</v>
      </c>
      <c r="B9" s="133"/>
      <c r="C9" s="133"/>
      <c r="D9" s="133"/>
      <c r="E9" s="134" t="s">
        <v>43</v>
      </c>
      <c r="F9" s="135"/>
      <c r="G9" s="135"/>
      <c r="H9" s="135"/>
      <c r="I9" s="136"/>
    </row>
    <row r="10" spans="1:16" ht="15" customHeight="1" x14ac:dyDescent="0.25">
      <c r="A10" s="133" t="s">
        <v>37</v>
      </c>
      <c r="B10" s="133"/>
      <c r="C10" s="133"/>
      <c r="D10" s="133"/>
      <c r="E10" s="134" t="str">
        <f>IF($E$9=Лист2!$J$2,Лист2!J3,IF($E$9=Лист2!$K$2,Лист2!K3,"-"))</f>
        <v>692756,  Приморский край г. Артем ул. Владимира Сайбеля, 45</v>
      </c>
      <c r="F10" s="135"/>
      <c r="G10" s="135"/>
      <c r="H10" s="135"/>
      <c r="I10" s="136"/>
    </row>
    <row r="11" spans="1:16" ht="15" customHeight="1" x14ac:dyDescent="0.25">
      <c r="A11" s="133" t="s">
        <v>38</v>
      </c>
      <c r="B11" s="133"/>
      <c r="C11" s="133"/>
      <c r="D11" s="133"/>
      <c r="E11" s="134" t="str">
        <f>IF($E$9=Лист2!$J$2,Лист2!J4,IF($E$9=Лист2!$K$2,Лист2!K4,"-"))</f>
        <v>8(423) 230-69-22</v>
      </c>
      <c r="F11" s="135"/>
      <c r="G11" s="135"/>
      <c r="H11" s="135"/>
      <c r="I11" s="136"/>
    </row>
    <row r="12" spans="1:16" ht="15" customHeight="1" x14ac:dyDescent="0.25">
      <c r="A12" s="133" t="s">
        <v>39</v>
      </c>
      <c r="B12" s="133"/>
      <c r="C12" s="133"/>
      <c r="D12" s="133"/>
      <c r="E12" s="134" t="str">
        <f>IF($E$9=Лист2!$J$2,Лист2!J5,IF($E$9=Лист2!$K$2,Лист2!K5,"-"))</f>
        <v>kanc@vvo.aero</v>
      </c>
      <c r="F12" s="135"/>
      <c r="G12" s="135"/>
      <c r="H12" s="135"/>
      <c r="I12" s="136"/>
    </row>
    <row r="13" spans="1:16" ht="15" customHeight="1" x14ac:dyDescent="0.25">
      <c r="A13" s="133" t="s">
        <v>40</v>
      </c>
      <c r="B13" s="133"/>
      <c r="C13" s="133"/>
      <c r="D13" s="133"/>
      <c r="E13" s="134">
        <f>IF($E$9=Лист2!$J$2,Лист2!J6,IF($E$9=Лист2!$K$2,Лист2!K6,"-"))</f>
        <v>2502039781</v>
      </c>
      <c r="F13" s="135"/>
      <c r="G13" s="135"/>
      <c r="H13" s="135"/>
      <c r="I13" s="136"/>
    </row>
    <row r="14" spans="1:16" x14ac:dyDescent="0.25">
      <c r="A14" s="133" t="s">
        <v>41</v>
      </c>
      <c r="B14" s="133"/>
      <c r="C14" s="133"/>
      <c r="D14" s="133"/>
      <c r="E14" s="134">
        <f>IF($E$9=Лист2!$J$2,Лист2!J7,IF($E$9=Лист2!$K$2,Лист2!K7,"-"))</f>
        <v>250201001</v>
      </c>
      <c r="F14" s="135"/>
      <c r="G14" s="135"/>
      <c r="H14" s="135"/>
      <c r="I14" s="136"/>
    </row>
    <row r="15" spans="1:16" x14ac:dyDescent="0.25">
      <c r="A15" s="133" t="s">
        <v>42</v>
      </c>
      <c r="B15" s="133"/>
      <c r="C15" s="133"/>
      <c r="D15" s="133"/>
      <c r="E15" s="134">
        <f>IF($E$9=Лист2!$J$2,Лист2!J8,IF($E$9=Лист2!$K$2,Лист2!K8,"-"))</f>
        <v>5405000000</v>
      </c>
      <c r="F15" s="135"/>
      <c r="G15" s="135"/>
      <c r="H15" s="135"/>
      <c r="I15" s="136"/>
    </row>
    <row r="17" spans="1:17" ht="22.5" customHeight="1" x14ac:dyDescent="0.25">
      <c r="A17" s="132" t="s">
        <v>0</v>
      </c>
      <c r="B17" s="137" t="s">
        <v>1</v>
      </c>
      <c r="C17" s="138" t="s">
        <v>2</v>
      </c>
      <c r="D17" s="132" t="s">
        <v>3</v>
      </c>
      <c r="E17" s="132"/>
      <c r="F17" s="132"/>
      <c r="G17" s="132"/>
      <c r="H17" s="132"/>
      <c r="I17" s="132"/>
      <c r="J17" s="132"/>
      <c r="K17" s="132"/>
      <c r="L17" s="132"/>
      <c r="M17" s="132"/>
      <c r="N17" s="132" t="s">
        <v>4</v>
      </c>
      <c r="O17" s="129" t="s">
        <v>21</v>
      </c>
      <c r="P17" s="129" t="s">
        <v>22</v>
      </c>
      <c r="Q17" s="129" t="s">
        <v>215</v>
      </c>
    </row>
    <row r="18" spans="1:17" ht="43.5" customHeight="1" x14ac:dyDescent="0.25">
      <c r="A18" s="132"/>
      <c r="B18" s="137"/>
      <c r="C18" s="138"/>
      <c r="D18" s="132" t="s">
        <v>5</v>
      </c>
      <c r="E18" s="132" t="s">
        <v>6</v>
      </c>
      <c r="F18" s="132" t="s">
        <v>7</v>
      </c>
      <c r="G18" s="132"/>
      <c r="H18" s="129" t="s">
        <v>19</v>
      </c>
      <c r="I18" s="132" t="s">
        <v>8</v>
      </c>
      <c r="J18" s="132"/>
      <c r="K18" s="129" t="s">
        <v>20</v>
      </c>
      <c r="L18" s="132" t="s">
        <v>9</v>
      </c>
      <c r="M18" s="132"/>
      <c r="N18" s="132"/>
      <c r="O18" s="130"/>
      <c r="P18" s="130"/>
      <c r="Q18" s="130"/>
    </row>
    <row r="19" spans="1:17" ht="84" customHeight="1" x14ac:dyDescent="0.25">
      <c r="A19" s="132"/>
      <c r="B19" s="137"/>
      <c r="C19" s="138"/>
      <c r="D19" s="132"/>
      <c r="E19" s="132"/>
      <c r="F19" s="5" t="s">
        <v>10</v>
      </c>
      <c r="G19" s="7" t="s">
        <v>11</v>
      </c>
      <c r="H19" s="131"/>
      <c r="I19" s="5" t="s">
        <v>12</v>
      </c>
      <c r="J19" s="7" t="s">
        <v>11</v>
      </c>
      <c r="K19" s="131"/>
      <c r="L19" s="7" t="s">
        <v>13</v>
      </c>
      <c r="M19" s="7" t="s">
        <v>14</v>
      </c>
      <c r="N19" s="132"/>
      <c r="O19" s="131"/>
      <c r="P19" s="131"/>
      <c r="Q19" s="131"/>
    </row>
    <row r="20" spans="1:17" x14ac:dyDescent="0.25">
      <c r="A20" s="7">
        <v>1</v>
      </c>
      <c r="B20" s="7">
        <v>2</v>
      </c>
      <c r="C20" s="41">
        <v>3</v>
      </c>
      <c r="D20" s="7">
        <v>4</v>
      </c>
      <c r="E20" s="7">
        <v>5</v>
      </c>
      <c r="F20" s="7">
        <v>6</v>
      </c>
      <c r="G20" s="7">
        <v>7</v>
      </c>
      <c r="H20" s="7">
        <v>8</v>
      </c>
      <c r="I20" s="7">
        <v>9</v>
      </c>
      <c r="J20" s="7">
        <v>10</v>
      </c>
      <c r="K20" s="7">
        <v>11</v>
      </c>
      <c r="L20" s="7">
        <v>12</v>
      </c>
      <c r="M20" s="27">
        <v>13</v>
      </c>
      <c r="N20" s="36">
        <v>14</v>
      </c>
      <c r="O20" s="27">
        <v>15</v>
      </c>
      <c r="P20" s="27">
        <v>16</v>
      </c>
      <c r="Q20" s="27">
        <v>17</v>
      </c>
    </row>
    <row r="21" spans="1:17" s="51" customFormat="1" x14ac:dyDescent="0.25">
      <c r="A21" s="48"/>
      <c r="B21" s="48"/>
      <c r="C21" s="49"/>
      <c r="D21" s="50" t="s">
        <v>189</v>
      </c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1:17" ht="73.5" customHeight="1" x14ac:dyDescent="0.25">
      <c r="A22" s="90">
        <v>1</v>
      </c>
      <c r="B22" s="91" t="s">
        <v>224</v>
      </c>
      <c r="C22" s="91" t="s">
        <v>218</v>
      </c>
      <c r="D22" s="93" t="s">
        <v>219</v>
      </c>
      <c r="E22" s="89"/>
      <c r="F22" s="45">
        <v>876</v>
      </c>
      <c r="G22" s="91" t="s">
        <v>27</v>
      </c>
      <c r="H22" s="91">
        <v>1</v>
      </c>
      <c r="I22" s="44" t="s">
        <v>17</v>
      </c>
      <c r="J22" s="43" t="s">
        <v>18</v>
      </c>
      <c r="K22" s="96"/>
      <c r="L22" s="91" t="s">
        <v>303</v>
      </c>
      <c r="M22" s="91" t="s">
        <v>304</v>
      </c>
      <c r="N22" s="91" t="s">
        <v>332</v>
      </c>
      <c r="O22" s="91" t="s">
        <v>223</v>
      </c>
      <c r="P22" s="89" t="s">
        <v>223</v>
      </c>
      <c r="Q22" s="89" t="s">
        <v>184</v>
      </c>
    </row>
    <row r="23" spans="1:17" ht="66.75" customHeight="1" x14ac:dyDescent="0.25">
      <c r="A23" s="90">
        <v>2</v>
      </c>
      <c r="B23" s="91" t="s">
        <v>224</v>
      </c>
      <c r="C23" s="91" t="s">
        <v>96</v>
      </c>
      <c r="D23" s="93" t="s">
        <v>225</v>
      </c>
      <c r="E23" s="89"/>
      <c r="F23" s="45">
        <v>876</v>
      </c>
      <c r="G23" s="91" t="s">
        <v>27</v>
      </c>
      <c r="H23" s="91">
        <v>1</v>
      </c>
      <c r="I23" s="44" t="s">
        <v>17</v>
      </c>
      <c r="J23" s="43" t="s">
        <v>18</v>
      </c>
      <c r="K23" s="96">
        <v>1980000</v>
      </c>
      <c r="L23" s="91" t="s">
        <v>305</v>
      </c>
      <c r="M23" s="91" t="s">
        <v>306</v>
      </c>
      <c r="N23" s="91" t="s">
        <v>332</v>
      </c>
      <c r="O23" s="91" t="s">
        <v>223</v>
      </c>
      <c r="P23" s="89" t="s">
        <v>223</v>
      </c>
      <c r="Q23" s="89" t="s">
        <v>184</v>
      </c>
    </row>
    <row r="24" spans="1:17" ht="66" customHeight="1" x14ac:dyDescent="0.25">
      <c r="A24" s="90">
        <v>3</v>
      </c>
      <c r="B24" s="91" t="s">
        <v>258</v>
      </c>
      <c r="C24" s="91" t="s">
        <v>259</v>
      </c>
      <c r="D24" s="93" t="s">
        <v>229</v>
      </c>
      <c r="E24" s="89"/>
      <c r="F24" s="45">
        <v>876</v>
      </c>
      <c r="G24" s="91" t="s">
        <v>339</v>
      </c>
      <c r="H24" s="91" t="s">
        <v>334</v>
      </c>
      <c r="I24" s="44" t="s">
        <v>17</v>
      </c>
      <c r="J24" s="43" t="s">
        <v>18</v>
      </c>
      <c r="K24" s="96">
        <v>998470</v>
      </c>
      <c r="L24" s="91" t="s">
        <v>307</v>
      </c>
      <c r="M24" s="91" t="s">
        <v>308</v>
      </c>
      <c r="N24" s="91" t="s">
        <v>332</v>
      </c>
      <c r="O24" s="91" t="s">
        <v>31</v>
      </c>
      <c r="P24" s="89" t="s">
        <v>223</v>
      </c>
      <c r="Q24" s="89" t="s">
        <v>184</v>
      </c>
    </row>
    <row r="25" spans="1:17" ht="60" x14ac:dyDescent="0.25">
      <c r="A25" s="90">
        <v>4</v>
      </c>
      <c r="B25" s="91" t="s">
        <v>260</v>
      </c>
      <c r="C25" s="91" t="s">
        <v>261</v>
      </c>
      <c r="D25" s="93" t="s">
        <v>230</v>
      </c>
      <c r="E25" s="89"/>
      <c r="F25" s="45">
        <v>876</v>
      </c>
      <c r="G25" s="91" t="s">
        <v>339</v>
      </c>
      <c r="H25" s="91" t="s">
        <v>334</v>
      </c>
      <c r="I25" s="44" t="s">
        <v>17</v>
      </c>
      <c r="J25" s="43" t="s">
        <v>18</v>
      </c>
      <c r="K25" s="96">
        <v>300000</v>
      </c>
      <c r="L25" s="91" t="s">
        <v>309</v>
      </c>
      <c r="M25" s="91" t="s">
        <v>310</v>
      </c>
      <c r="N25" s="91" t="s">
        <v>183</v>
      </c>
      <c r="O25" s="91" t="s">
        <v>32</v>
      </c>
      <c r="P25" s="89" t="s">
        <v>184</v>
      </c>
      <c r="Q25" s="89" t="s">
        <v>184</v>
      </c>
    </row>
    <row r="26" spans="1:17" ht="90" x14ac:dyDescent="0.25">
      <c r="A26" s="90">
        <v>5</v>
      </c>
      <c r="B26" s="91" t="s">
        <v>262</v>
      </c>
      <c r="C26" s="91" t="s">
        <v>263</v>
      </c>
      <c r="D26" s="93" t="s">
        <v>231</v>
      </c>
      <c r="E26" s="89"/>
      <c r="F26" s="45">
        <v>876</v>
      </c>
      <c r="G26" s="91" t="s">
        <v>339</v>
      </c>
      <c r="H26" s="91" t="s">
        <v>334</v>
      </c>
      <c r="I26" s="44" t="s">
        <v>17</v>
      </c>
      <c r="J26" s="43" t="s">
        <v>18</v>
      </c>
      <c r="K26" s="96">
        <v>2274000</v>
      </c>
      <c r="L26" s="91" t="s">
        <v>311</v>
      </c>
      <c r="M26" s="91" t="s">
        <v>312</v>
      </c>
      <c r="N26" s="91" t="s">
        <v>183</v>
      </c>
      <c r="O26" s="91" t="s">
        <v>32</v>
      </c>
      <c r="P26" s="89" t="s">
        <v>184</v>
      </c>
      <c r="Q26" s="89" t="s">
        <v>184</v>
      </c>
    </row>
    <row r="27" spans="1:17" ht="67.5" customHeight="1" x14ac:dyDescent="0.25">
      <c r="A27" s="90">
        <v>6</v>
      </c>
      <c r="B27" s="91" t="s">
        <v>264</v>
      </c>
      <c r="C27" s="91" t="s">
        <v>265</v>
      </c>
      <c r="D27" s="93" t="s">
        <v>232</v>
      </c>
      <c r="E27" s="89"/>
      <c r="F27" s="45">
        <v>876</v>
      </c>
      <c r="G27" s="91" t="s">
        <v>339</v>
      </c>
      <c r="H27" s="91" t="s">
        <v>334</v>
      </c>
      <c r="I27" s="44" t="s">
        <v>17</v>
      </c>
      <c r="J27" s="43" t="s">
        <v>18</v>
      </c>
      <c r="K27" s="96">
        <v>1800000</v>
      </c>
      <c r="L27" s="91" t="s">
        <v>313</v>
      </c>
      <c r="M27" s="91" t="s">
        <v>314</v>
      </c>
      <c r="N27" s="91" t="s">
        <v>183</v>
      </c>
      <c r="O27" s="91" t="s">
        <v>32</v>
      </c>
      <c r="P27" s="89" t="s">
        <v>184</v>
      </c>
      <c r="Q27" s="89" t="s">
        <v>184</v>
      </c>
    </row>
    <row r="28" spans="1:17" ht="60" x14ac:dyDescent="0.25">
      <c r="A28" s="90">
        <v>7</v>
      </c>
      <c r="B28" s="91" t="s">
        <v>266</v>
      </c>
      <c r="C28" s="91" t="s">
        <v>267</v>
      </c>
      <c r="D28" s="93" t="s">
        <v>233</v>
      </c>
      <c r="E28" s="89"/>
      <c r="F28" s="45">
        <v>876</v>
      </c>
      <c r="G28" s="91" t="s">
        <v>339</v>
      </c>
      <c r="H28" s="91" t="s">
        <v>334</v>
      </c>
      <c r="I28" s="44" t="s">
        <v>17</v>
      </c>
      <c r="J28" s="43" t="s">
        <v>18</v>
      </c>
      <c r="K28" s="96">
        <v>6970712.5499999998</v>
      </c>
      <c r="L28" s="91" t="s">
        <v>313</v>
      </c>
      <c r="M28" s="91" t="s">
        <v>315</v>
      </c>
      <c r="N28" s="91" t="s">
        <v>183</v>
      </c>
      <c r="O28" s="91" t="s">
        <v>32</v>
      </c>
      <c r="P28" s="89" t="s">
        <v>184</v>
      </c>
      <c r="Q28" s="89" t="s">
        <v>184</v>
      </c>
    </row>
    <row r="29" spans="1:17" ht="48.75" customHeight="1" x14ac:dyDescent="0.25">
      <c r="A29" s="90">
        <v>8</v>
      </c>
      <c r="B29" s="91" t="s">
        <v>268</v>
      </c>
      <c r="C29" s="91" t="s">
        <v>84</v>
      </c>
      <c r="D29" s="93" t="s">
        <v>234</v>
      </c>
      <c r="E29" s="89"/>
      <c r="F29" s="45">
        <v>876</v>
      </c>
      <c r="G29" s="91" t="s">
        <v>339</v>
      </c>
      <c r="H29" s="91" t="s">
        <v>334</v>
      </c>
      <c r="I29" s="44" t="s">
        <v>17</v>
      </c>
      <c r="J29" s="43" t="s">
        <v>18</v>
      </c>
      <c r="K29" s="96">
        <v>12945600</v>
      </c>
      <c r="L29" s="91" t="s">
        <v>316</v>
      </c>
      <c r="M29" s="91" t="s">
        <v>317</v>
      </c>
      <c r="N29" s="45" t="s">
        <v>358</v>
      </c>
      <c r="O29" s="91" t="s">
        <v>31</v>
      </c>
      <c r="P29" s="89" t="s">
        <v>223</v>
      </c>
      <c r="Q29" s="89" t="s">
        <v>184</v>
      </c>
    </row>
    <row r="30" spans="1:17" ht="60" x14ac:dyDescent="0.25">
      <c r="A30" s="90">
        <v>9</v>
      </c>
      <c r="B30" s="91" t="s">
        <v>224</v>
      </c>
      <c r="C30" s="91" t="s">
        <v>218</v>
      </c>
      <c r="D30" s="93" t="s">
        <v>235</v>
      </c>
      <c r="E30" s="89"/>
      <c r="F30" s="45">
        <v>876</v>
      </c>
      <c r="G30" s="91" t="s">
        <v>339</v>
      </c>
      <c r="H30" s="91" t="s">
        <v>334</v>
      </c>
      <c r="I30" s="44" t="s">
        <v>17</v>
      </c>
      <c r="J30" s="43" t="s">
        <v>18</v>
      </c>
      <c r="K30" s="96">
        <v>16200000</v>
      </c>
      <c r="L30" s="91" t="s">
        <v>313</v>
      </c>
      <c r="M30" s="91" t="s">
        <v>318</v>
      </c>
      <c r="N30" s="91" t="s">
        <v>332</v>
      </c>
      <c r="O30" s="91" t="s">
        <v>31</v>
      </c>
      <c r="P30" s="89" t="s">
        <v>223</v>
      </c>
      <c r="Q30" s="89" t="s">
        <v>184</v>
      </c>
    </row>
    <row r="31" spans="1:17" ht="60" x14ac:dyDescent="0.25">
      <c r="A31" s="90">
        <v>10</v>
      </c>
      <c r="B31" s="91" t="s">
        <v>269</v>
      </c>
      <c r="C31" s="91" t="s">
        <v>270</v>
      </c>
      <c r="D31" s="93" t="s">
        <v>236</v>
      </c>
      <c r="E31" s="89"/>
      <c r="F31" s="45">
        <v>876</v>
      </c>
      <c r="G31" s="91" t="s">
        <v>339</v>
      </c>
      <c r="H31" s="91" t="s">
        <v>335</v>
      </c>
      <c r="I31" s="44" t="s">
        <v>17</v>
      </c>
      <c r="J31" s="43" t="s">
        <v>18</v>
      </c>
      <c r="K31" s="96">
        <v>18450000</v>
      </c>
      <c r="L31" s="91" t="s">
        <v>319</v>
      </c>
      <c r="M31" s="91" t="s">
        <v>317</v>
      </c>
      <c r="N31" s="91" t="s">
        <v>332</v>
      </c>
      <c r="O31" s="91" t="s">
        <v>31</v>
      </c>
      <c r="P31" s="89" t="s">
        <v>223</v>
      </c>
      <c r="Q31" s="89" t="s">
        <v>184</v>
      </c>
    </row>
    <row r="32" spans="1:17" ht="58.5" customHeight="1" x14ac:dyDescent="0.25">
      <c r="A32" s="90">
        <v>11</v>
      </c>
      <c r="B32" s="91" t="s">
        <v>271</v>
      </c>
      <c r="C32" s="91" t="s">
        <v>272</v>
      </c>
      <c r="D32" s="93" t="s">
        <v>237</v>
      </c>
      <c r="E32" s="89"/>
      <c r="F32" s="45">
        <v>876</v>
      </c>
      <c r="G32" s="91" t="s">
        <v>339</v>
      </c>
      <c r="H32" s="91" t="s">
        <v>334</v>
      </c>
      <c r="I32" s="44" t="s">
        <v>17</v>
      </c>
      <c r="J32" s="43" t="s">
        <v>18</v>
      </c>
      <c r="K32" s="96">
        <v>253334952</v>
      </c>
      <c r="L32" s="91" t="s">
        <v>320</v>
      </c>
      <c r="M32" s="91" t="s">
        <v>321</v>
      </c>
      <c r="N32" s="91" t="s">
        <v>183</v>
      </c>
      <c r="O32" s="91" t="s">
        <v>32</v>
      </c>
      <c r="P32" s="89" t="s">
        <v>184</v>
      </c>
      <c r="Q32" s="89" t="s">
        <v>184</v>
      </c>
    </row>
    <row r="33" spans="1:17" ht="58.5" customHeight="1" x14ac:dyDescent="0.25">
      <c r="A33" s="90">
        <v>12</v>
      </c>
      <c r="B33" s="91" t="s">
        <v>264</v>
      </c>
      <c r="C33" s="91" t="s">
        <v>152</v>
      </c>
      <c r="D33" s="93" t="s">
        <v>238</v>
      </c>
      <c r="E33" s="89"/>
      <c r="F33" s="45">
        <v>876</v>
      </c>
      <c r="G33" s="91" t="s">
        <v>339</v>
      </c>
      <c r="H33" s="91" t="s">
        <v>334</v>
      </c>
      <c r="I33" s="44" t="s">
        <v>17</v>
      </c>
      <c r="J33" s="43" t="s">
        <v>18</v>
      </c>
      <c r="K33" s="96">
        <v>200000</v>
      </c>
      <c r="L33" s="91" t="s">
        <v>322</v>
      </c>
      <c r="M33" s="91" t="s">
        <v>323</v>
      </c>
      <c r="N33" s="91" t="s">
        <v>183</v>
      </c>
      <c r="O33" s="91" t="s">
        <v>32</v>
      </c>
      <c r="P33" s="89" t="s">
        <v>184</v>
      </c>
      <c r="Q33" s="89" t="s">
        <v>184</v>
      </c>
    </row>
    <row r="34" spans="1:17" ht="60" x14ac:dyDescent="0.25">
      <c r="A34" s="90">
        <v>13</v>
      </c>
      <c r="B34" s="91" t="s">
        <v>273</v>
      </c>
      <c r="C34" s="91" t="s">
        <v>274</v>
      </c>
      <c r="D34" s="93" t="s">
        <v>239</v>
      </c>
      <c r="E34" s="89"/>
      <c r="F34" s="45">
        <v>876</v>
      </c>
      <c r="G34" s="91" t="s">
        <v>339</v>
      </c>
      <c r="H34" s="91" t="s">
        <v>334</v>
      </c>
      <c r="I34" s="44" t="s">
        <v>17</v>
      </c>
      <c r="J34" s="43" t="s">
        <v>18</v>
      </c>
      <c r="K34" s="96">
        <v>2989000</v>
      </c>
      <c r="L34" s="91" t="s">
        <v>324</v>
      </c>
      <c r="M34" s="91" t="s">
        <v>325</v>
      </c>
      <c r="N34" s="45" t="s">
        <v>358</v>
      </c>
      <c r="O34" s="91" t="s">
        <v>31</v>
      </c>
      <c r="P34" s="89" t="s">
        <v>184</v>
      </c>
      <c r="Q34" s="89" t="s">
        <v>184</v>
      </c>
    </row>
    <row r="35" spans="1:17" ht="45" x14ac:dyDescent="0.25">
      <c r="A35" s="90">
        <v>17</v>
      </c>
      <c r="B35" s="91" t="s">
        <v>277</v>
      </c>
      <c r="C35" s="91" t="s">
        <v>84</v>
      </c>
      <c r="D35" s="93" t="s">
        <v>242</v>
      </c>
      <c r="E35" s="89"/>
      <c r="F35" s="45">
        <v>876</v>
      </c>
      <c r="G35" s="91" t="s">
        <v>339</v>
      </c>
      <c r="H35" s="91" t="s">
        <v>334</v>
      </c>
      <c r="I35" s="44" t="s">
        <v>17</v>
      </c>
      <c r="J35" s="43" t="s">
        <v>18</v>
      </c>
      <c r="K35" s="96">
        <v>12945600</v>
      </c>
      <c r="L35" s="91" t="s">
        <v>305</v>
      </c>
      <c r="M35" s="91" t="s">
        <v>317</v>
      </c>
      <c r="N35" s="45" t="s">
        <v>358</v>
      </c>
      <c r="O35" s="91" t="s">
        <v>31</v>
      </c>
      <c r="P35" s="89" t="s">
        <v>223</v>
      </c>
      <c r="Q35" s="89" t="s">
        <v>184</v>
      </c>
    </row>
    <row r="36" spans="1:17" ht="75" x14ac:dyDescent="0.25">
      <c r="A36" s="90">
        <v>18</v>
      </c>
      <c r="B36" s="91" t="s">
        <v>278</v>
      </c>
      <c r="C36" s="91" t="s">
        <v>279</v>
      </c>
      <c r="D36" s="93" t="s">
        <v>243</v>
      </c>
      <c r="E36" s="89"/>
      <c r="F36" s="45">
        <f>IFERROR(VLOOKUP(G36,Лист2!$B$3:$C$8,2,FALSE),"-")</f>
        <v>796</v>
      </c>
      <c r="G36" s="91" t="s">
        <v>340</v>
      </c>
      <c r="H36" s="91" t="s">
        <v>336</v>
      </c>
      <c r="I36" s="44" t="s">
        <v>17</v>
      </c>
      <c r="J36" s="43" t="s">
        <v>18</v>
      </c>
      <c r="K36" s="91">
        <v>3762460</v>
      </c>
      <c r="L36" s="91" t="s">
        <v>320</v>
      </c>
      <c r="M36" s="91" t="s">
        <v>326</v>
      </c>
      <c r="N36" s="91" t="s">
        <v>361</v>
      </c>
      <c r="O36" s="91" t="s">
        <v>31</v>
      </c>
      <c r="P36" s="89" t="s">
        <v>223</v>
      </c>
      <c r="Q36" s="89" t="s">
        <v>184</v>
      </c>
    </row>
    <row r="37" spans="1:17" ht="60" x14ac:dyDescent="0.25">
      <c r="A37" s="90">
        <v>19</v>
      </c>
      <c r="B37" s="91" t="s">
        <v>260</v>
      </c>
      <c r="C37" s="91" t="s">
        <v>261</v>
      </c>
      <c r="D37" s="93" t="s">
        <v>230</v>
      </c>
      <c r="E37" s="89"/>
      <c r="F37" s="45">
        <v>876</v>
      </c>
      <c r="G37" s="91" t="s">
        <v>339</v>
      </c>
      <c r="H37" s="91" t="s">
        <v>334</v>
      </c>
      <c r="I37" s="44" t="s">
        <v>17</v>
      </c>
      <c r="J37" s="43" t="s">
        <v>18</v>
      </c>
      <c r="K37" s="91">
        <v>306750</v>
      </c>
      <c r="L37" s="91" t="s">
        <v>320</v>
      </c>
      <c r="M37" s="91" t="s">
        <v>310</v>
      </c>
      <c r="N37" s="91" t="s">
        <v>183</v>
      </c>
      <c r="O37" s="91" t="s">
        <v>32</v>
      </c>
      <c r="P37" s="89" t="s">
        <v>184</v>
      </c>
      <c r="Q37" s="89" t="s">
        <v>184</v>
      </c>
    </row>
    <row r="38" spans="1:17" ht="58.5" customHeight="1" x14ac:dyDescent="0.25">
      <c r="A38" s="90">
        <v>20</v>
      </c>
      <c r="B38" s="91" t="s">
        <v>280</v>
      </c>
      <c r="C38" s="91" t="s">
        <v>281</v>
      </c>
      <c r="D38" s="93" t="s">
        <v>244</v>
      </c>
      <c r="E38" s="89"/>
      <c r="F38" s="45">
        <v>876</v>
      </c>
      <c r="G38" s="91" t="s">
        <v>339</v>
      </c>
      <c r="H38" s="91" t="s">
        <v>334</v>
      </c>
      <c r="I38" s="44" t="s">
        <v>17</v>
      </c>
      <c r="J38" s="43" t="s">
        <v>18</v>
      </c>
      <c r="K38" s="91">
        <v>52000000</v>
      </c>
      <c r="L38" s="91" t="s">
        <v>320</v>
      </c>
      <c r="M38" s="91" t="s">
        <v>310</v>
      </c>
      <c r="N38" s="91" t="s">
        <v>183</v>
      </c>
      <c r="O38" s="91" t="s">
        <v>32</v>
      </c>
      <c r="P38" s="89" t="s">
        <v>184</v>
      </c>
      <c r="Q38" s="89" t="s">
        <v>184</v>
      </c>
    </row>
    <row r="39" spans="1:17" ht="45" x14ac:dyDescent="0.25">
      <c r="A39" s="90">
        <v>21</v>
      </c>
      <c r="B39" s="91" t="s">
        <v>282</v>
      </c>
      <c r="C39" s="91" t="s">
        <v>283</v>
      </c>
      <c r="D39" s="93" t="s">
        <v>245</v>
      </c>
      <c r="E39" s="89"/>
      <c r="F39" s="45">
        <v>876</v>
      </c>
      <c r="G39" s="91" t="s">
        <v>339</v>
      </c>
      <c r="H39" s="91" t="s">
        <v>334</v>
      </c>
      <c r="I39" s="44" t="s">
        <v>17</v>
      </c>
      <c r="J39" s="43" t="s">
        <v>18</v>
      </c>
      <c r="K39" s="91">
        <v>5848257.6799999997</v>
      </c>
      <c r="L39" s="91" t="s">
        <v>327</v>
      </c>
      <c r="M39" s="91" t="s">
        <v>312</v>
      </c>
      <c r="N39" s="45" t="s">
        <v>358</v>
      </c>
      <c r="O39" s="91" t="s">
        <v>31</v>
      </c>
      <c r="P39" s="89" t="s">
        <v>223</v>
      </c>
      <c r="Q39" s="89" t="s">
        <v>184</v>
      </c>
    </row>
    <row r="40" spans="1:17" ht="45" x14ac:dyDescent="0.25">
      <c r="A40" s="90">
        <v>22</v>
      </c>
      <c r="B40" s="91" t="s">
        <v>284</v>
      </c>
      <c r="C40" s="91" t="s">
        <v>285</v>
      </c>
      <c r="D40" s="93" t="s">
        <v>246</v>
      </c>
      <c r="E40" s="89"/>
      <c r="F40" s="45">
        <v>876</v>
      </c>
      <c r="G40" s="91" t="s">
        <v>339</v>
      </c>
      <c r="H40" s="91" t="s">
        <v>334</v>
      </c>
      <c r="I40" s="44" t="s">
        <v>17</v>
      </c>
      <c r="J40" s="43" t="s">
        <v>18</v>
      </c>
      <c r="K40" s="91">
        <v>111650</v>
      </c>
      <c r="L40" s="91" t="s">
        <v>322</v>
      </c>
      <c r="M40" s="91" t="s">
        <v>312</v>
      </c>
      <c r="N40" s="91" t="s">
        <v>183</v>
      </c>
      <c r="O40" s="91" t="s">
        <v>32</v>
      </c>
      <c r="P40" s="89" t="s">
        <v>184</v>
      </c>
      <c r="Q40" s="89" t="s">
        <v>184</v>
      </c>
    </row>
    <row r="41" spans="1:17" ht="120" x14ac:dyDescent="0.25">
      <c r="A41" s="90">
        <v>23</v>
      </c>
      <c r="B41" s="91" t="s">
        <v>286</v>
      </c>
      <c r="C41" s="91" t="s">
        <v>287</v>
      </c>
      <c r="D41" s="93" t="s">
        <v>247</v>
      </c>
      <c r="E41" s="89"/>
      <c r="F41" s="45">
        <v>876</v>
      </c>
      <c r="G41" s="91" t="s">
        <v>339</v>
      </c>
      <c r="H41" s="91" t="s">
        <v>334</v>
      </c>
      <c r="I41" s="44" t="s">
        <v>17</v>
      </c>
      <c r="J41" s="43" t="s">
        <v>18</v>
      </c>
      <c r="K41" s="91">
        <v>3024000</v>
      </c>
      <c r="L41" s="91" t="s">
        <v>322</v>
      </c>
      <c r="M41" s="91" t="s">
        <v>328</v>
      </c>
      <c r="N41" s="91" t="s">
        <v>183</v>
      </c>
      <c r="O41" s="91" t="s">
        <v>32</v>
      </c>
      <c r="P41" s="89" t="s">
        <v>184</v>
      </c>
      <c r="Q41" s="89" t="s">
        <v>184</v>
      </c>
    </row>
    <row r="42" spans="1:17" ht="45" x14ac:dyDescent="0.25">
      <c r="A42" s="90">
        <v>24</v>
      </c>
      <c r="B42" s="91" t="s">
        <v>264</v>
      </c>
      <c r="C42" s="91" t="s">
        <v>152</v>
      </c>
      <c r="D42" s="93" t="s">
        <v>248</v>
      </c>
      <c r="E42" s="89"/>
      <c r="F42" s="45">
        <v>876</v>
      </c>
      <c r="G42" s="91" t="s">
        <v>339</v>
      </c>
      <c r="H42" s="91" t="s">
        <v>334</v>
      </c>
      <c r="I42" s="44" t="s">
        <v>17</v>
      </c>
      <c r="J42" s="43" t="s">
        <v>18</v>
      </c>
      <c r="K42" s="91">
        <v>234000</v>
      </c>
      <c r="L42" s="91" t="s">
        <v>322</v>
      </c>
      <c r="M42" s="91" t="s">
        <v>329</v>
      </c>
      <c r="N42" s="91" t="s">
        <v>183</v>
      </c>
      <c r="O42" s="91" t="s">
        <v>32</v>
      </c>
      <c r="P42" s="89" t="s">
        <v>184</v>
      </c>
      <c r="Q42" s="89" t="s">
        <v>184</v>
      </c>
    </row>
    <row r="43" spans="1:17" ht="45" x14ac:dyDescent="0.25">
      <c r="A43" s="90">
        <v>25</v>
      </c>
      <c r="B43" s="91" t="s">
        <v>288</v>
      </c>
      <c r="C43" s="91" t="s">
        <v>289</v>
      </c>
      <c r="D43" s="93" t="s">
        <v>249</v>
      </c>
      <c r="E43" s="89"/>
      <c r="F43" s="45">
        <v>876</v>
      </c>
      <c r="G43" s="91" t="s">
        <v>339</v>
      </c>
      <c r="H43" s="91" t="s">
        <v>334</v>
      </c>
      <c r="I43" s="44" t="s">
        <v>17</v>
      </c>
      <c r="J43" s="43" t="s">
        <v>18</v>
      </c>
      <c r="K43" s="91">
        <v>1200000</v>
      </c>
      <c r="L43" s="91" t="s">
        <v>330</v>
      </c>
      <c r="M43" s="91" t="s">
        <v>317</v>
      </c>
      <c r="N43" s="91" t="s">
        <v>183</v>
      </c>
      <c r="O43" s="91" t="s">
        <v>32</v>
      </c>
      <c r="P43" s="89" t="s">
        <v>184</v>
      </c>
      <c r="Q43" s="89" t="s">
        <v>184</v>
      </c>
    </row>
    <row r="44" spans="1:17" ht="120" x14ac:dyDescent="0.25">
      <c r="A44" s="90">
        <v>26</v>
      </c>
      <c r="B44" s="91" t="s">
        <v>290</v>
      </c>
      <c r="C44" s="91" t="s">
        <v>291</v>
      </c>
      <c r="D44" s="93" t="s">
        <v>250</v>
      </c>
      <c r="E44" s="89"/>
      <c r="F44" s="45">
        <v>876</v>
      </c>
      <c r="G44" s="91" t="s">
        <v>339</v>
      </c>
      <c r="H44" s="91" t="s">
        <v>334</v>
      </c>
      <c r="I44" s="44" t="s">
        <v>17</v>
      </c>
      <c r="J44" s="43" t="s">
        <v>18</v>
      </c>
      <c r="K44" s="91">
        <v>1545600</v>
      </c>
      <c r="L44" s="91" t="s">
        <v>324</v>
      </c>
      <c r="M44" s="91" t="s">
        <v>318</v>
      </c>
      <c r="N44" s="91" t="s">
        <v>332</v>
      </c>
      <c r="O44" s="91" t="s">
        <v>31</v>
      </c>
      <c r="P44" s="89" t="s">
        <v>223</v>
      </c>
      <c r="Q44" s="89" t="s">
        <v>184</v>
      </c>
    </row>
    <row r="45" spans="1:17" ht="105" x14ac:dyDescent="0.25">
      <c r="A45" s="90">
        <v>27</v>
      </c>
      <c r="B45" s="91" t="s">
        <v>292</v>
      </c>
      <c r="C45" s="91" t="s">
        <v>101</v>
      </c>
      <c r="D45" s="93" t="s">
        <v>251</v>
      </c>
      <c r="E45" s="89"/>
      <c r="F45" s="45">
        <v>876</v>
      </c>
      <c r="G45" s="91" t="s">
        <v>339</v>
      </c>
      <c r="H45" s="91" t="s">
        <v>334</v>
      </c>
      <c r="I45" s="44" t="s">
        <v>17</v>
      </c>
      <c r="J45" s="43" t="s">
        <v>18</v>
      </c>
      <c r="K45" s="91">
        <v>60000000</v>
      </c>
      <c r="L45" s="91" t="s">
        <v>324</v>
      </c>
      <c r="M45" s="91" t="s">
        <v>317</v>
      </c>
      <c r="N45" s="91" t="s">
        <v>183</v>
      </c>
      <c r="O45" s="91" t="s">
        <v>32</v>
      </c>
      <c r="P45" s="89" t="s">
        <v>184</v>
      </c>
      <c r="Q45" s="89" t="s">
        <v>184</v>
      </c>
    </row>
    <row r="46" spans="1:17" ht="105" x14ac:dyDescent="0.25">
      <c r="A46" s="90">
        <v>28</v>
      </c>
      <c r="B46" s="91" t="s">
        <v>260</v>
      </c>
      <c r="C46" s="91" t="s">
        <v>261</v>
      </c>
      <c r="D46" s="93" t="s">
        <v>252</v>
      </c>
      <c r="E46" s="89"/>
      <c r="F46" s="45">
        <v>876</v>
      </c>
      <c r="G46" s="91" t="s">
        <v>339</v>
      </c>
      <c r="H46" s="91" t="s">
        <v>334</v>
      </c>
      <c r="I46" s="44" t="s">
        <v>17</v>
      </c>
      <c r="J46" s="43" t="s">
        <v>18</v>
      </c>
      <c r="K46" s="91">
        <v>1250000</v>
      </c>
      <c r="L46" s="91" t="s">
        <v>324</v>
      </c>
      <c r="M46" s="91" t="s">
        <v>308</v>
      </c>
      <c r="N46" s="91" t="s">
        <v>183</v>
      </c>
      <c r="O46" s="91" t="s">
        <v>32</v>
      </c>
      <c r="P46" s="89" t="s">
        <v>184</v>
      </c>
      <c r="Q46" s="89" t="s">
        <v>184</v>
      </c>
    </row>
    <row r="47" spans="1:17" ht="75" x14ac:dyDescent="0.25">
      <c r="A47" s="90">
        <v>29</v>
      </c>
      <c r="B47" s="91" t="s">
        <v>293</v>
      </c>
      <c r="C47" s="91" t="s">
        <v>294</v>
      </c>
      <c r="D47" s="93" t="s">
        <v>253</v>
      </c>
      <c r="E47" s="89"/>
      <c r="F47" s="45">
        <v>876</v>
      </c>
      <c r="G47" s="91" t="s">
        <v>339</v>
      </c>
      <c r="H47" s="91" t="s">
        <v>334</v>
      </c>
      <c r="I47" s="44" t="s">
        <v>17</v>
      </c>
      <c r="J47" s="43" t="s">
        <v>18</v>
      </c>
      <c r="K47" s="91">
        <v>1984743.3</v>
      </c>
      <c r="L47" s="91" t="s">
        <v>324</v>
      </c>
      <c r="M47" s="91" t="s">
        <v>317</v>
      </c>
      <c r="N47" s="91" t="s">
        <v>362</v>
      </c>
      <c r="O47" s="91" t="s">
        <v>31</v>
      </c>
      <c r="P47" s="89" t="s">
        <v>184</v>
      </c>
      <c r="Q47" s="89" t="s">
        <v>184</v>
      </c>
    </row>
    <row r="48" spans="1:17" ht="91.5" customHeight="1" x14ac:dyDescent="0.25">
      <c r="A48" s="90">
        <v>30</v>
      </c>
      <c r="B48" s="91" t="s">
        <v>295</v>
      </c>
      <c r="C48" s="91" t="s">
        <v>296</v>
      </c>
      <c r="D48" s="93" t="s">
        <v>254</v>
      </c>
      <c r="E48" s="89"/>
      <c r="F48" s="45">
        <f>IFERROR(VLOOKUP(G48,Лист2!$B$3:$C$8,2,FALSE),"-")</f>
        <v>796</v>
      </c>
      <c r="G48" s="91" t="s">
        <v>340</v>
      </c>
      <c r="H48" s="91" t="s">
        <v>337</v>
      </c>
      <c r="I48" s="44" t="s">
        <v>17</v>
      </c>
      <c r="J48" s="43" t="s">
        <v>18</v>
      </c>
      <c r="K48" s="91">
        <v>1757577.19</v>
      </c>
      <c r="L48" s="91" t="s">
        <v>324</v>
      </c>
      <c r="M48" s="91" t="s">
        <v>323</v>
      </c>
      <c r="N48" s="91" t="s">
        <v>361</v>
      </c>
      <c r="O48" s="91" t="s">
        <v>31</v>
      </c>
      <c r="P48" s="89" t="s">
        <v>223</v>
      </c>
      <c r="Q48" s="89" t="s">
        <v>184</v>
      </c>
    </row>
    <row r="49" spans="1:17" ht="60" x14ac:dyDescent="0.25">
      <c r="A49" s="90">
        <v>31</v>
      </c>
      <c r="B49" s="91" t="s">
        <v>297</v>
      </c>
      <c r="C49" s="91" t="s">
        <v>298</v>
      </c>
      <c r="D49" s="93" t="s">
        <v>255</v>
      </c>
      <c r="E49" s="89"/>
      <c r="F49" s="45">
        <v>876</v>
      </c>
      <c r="G49" s="91" t="s">
        <v>339</v>
      </c>
      <c r="H49" s="91" t="s">
        <v>334</v>
      </c>
      <c r="I49" s="44" t="s">
        <v>17</v>
      </c>
      <c r="J49" s="43" t="s">
        <v>18</v>
      </c>
      <c r="K49" s="91">
        <v>551684</v>
      </c>
      <c r="L49" s="91" t="s">
        <v>324</v>
      </c>
      <c r="M49" s="91" t="s">
        <v>306</v>
      </c>
      <c r="N49" s="91" t="s">
        <v>332</v>
      </c>
      <c r="O49" s="91" t="s">
        <v>31</v>
      </c>
      <c r="P49" s="89" t="s">
        <v>223</v>
      </c>
      <c r="Q49" s="89" t="s">
        <v>184</v>
      </c>
    </row>
    <row r="50" spans="1:17" ht="45" x14ac:dyDescent="0.25">
      <c r="A50" s="90">
        <v>32</v>
      </c>
      <c r="B50" s="91" t="s">
        <v>299</v>
      </c>
      <c r="C50" s="91" t="s">
        <v>300</v>
      </c>
      <c r="D50" s="93" t="s">
        <v>256</v>
      </c>
      <c r="E50" s="89"/>
      <c r="F50" s="89"/>
      <c r="G50" s="91" t="s">
        <v>340</v>
      </c>
      <c r="H50" s="91" t="s">
        <v>338</v>
      </c>
      <c r="I50" s="44" t="s">
        <v>17</v>
      </c>
      <c r="J50" s="43" t="s">
        <v>18</v>
      </c>
      <c r="K50" s="91">
        <v>3492250</v>
      </c>
      <c r="L50" s="91" t="s">
        <v>324</v>
      </c>
      <c r="M50" s="91" t="s">
        <v>331</v>
      </c>
      <c r="N50" s="91" t="s">
        <v>333</v>
      </c>
      <c r="O50" s="91" t="s">
        <v>31</v>
      </c>
      <c r="P50" s="89" t="s">
        <v>184</v>
      </c>
      <c r="Q50" s="89" t="s">
        <v>184</v>
      </c>
    </row>
    <row r="51" spans="1:17" ht="60" x14ac:dyDescent="0.25">
      <c r="A51" s="90">
        <v>33</v>
      </c>
      <c r="B51" s="91" t="s">
        <v>301</v>
      </c>
      <c r="C51" s="91" t="s">
        <v>96</v>
      </c>
      <c r="D51" s="93" t="s">
        <v>257</v>
      </c>
      <c r="E51" s="89"/>
      <c r="F51" s="45">
        <v>876</v>
      </c>
      <c r="G51" s="91" t="s">
        <v>339</v>
      </c>
      <c r="H51" s="91" t="s">
        <v>334</v>
      </c>
      <c r="I51" s="44" t="s">
        <v>17</v>
      </c>
      <c r="J51" s="43" t="s">
        <v>18</v>
      </c>
      <c r="K51" s="91">
        <v>1980000</v>
      </c>
      <c r="L51" s="91" t="s">
        <v>324</v>
      </c>
      <c r="M51" s="91" t="s">
        <v>317</v>
      </c>
      <c r="N51" s="91" t="s">
        <v>332</v>
      </c>
      <c r="O51" s="91" t="s">
        <v>31</v>
      </c>
      <c r="P51" s="89" t="s">
        <v>223</v>
      </c>
      <c r="Q51" s="89" t="s">
        <v>184</v>
      </c>
    </row>
    <row r="52" spans="1:17" ht="45" x14ac:dyDescent="0.25">
      <c r="A52" s="90">
        <v>34</v>
      </c>
      <c r="B52" s="91" t="s">
        <v>302</v>
      </c>
      <c r="C52" s="91" t="s">
        <v>102</v>
      </c>
      <c r="D52" s="93" t="s">
        <v>103</v>
      </c>
      <c r="E52" s="89"/>
      <c r="F52" s="45">
        <v>876</v>
      </c>
      <c r="G52" s="91" t="s">
        <v>339</v>
      </c>
      <c r="H52" s="91" t="s">
        <v>334</v>
      </c>
      <c r="I52" s="44" t="s">
        <v>17</v>
      </c>
      <c r="J52" s="43" t="s">
        <v>18</v>
      </c>
      <c r="K52" s="91">
        <v>8605753.8000000007</v>
      </c>
      <c r="L52" s="91" t="s">
        <v>324</v>
      </c>
      <c r="M52" s="91" t="s">
        <v>317</v>
      </c>
      <c r="N52" s="91" t="s">
        <v>183</v>
      </c>
      <c r="O52" s="91" t="s">
        <v>32</v>
      </c>
      <c r="P52" s="89" t="s">
        <v>184</v>
      </c>
      <c r="Q52" s="89" t="s">
        <v>184</v>
      </c>
    </row>
    <row r="53" spans="1:17" s="51" customFormat="1" x14ac:dyDescent="0.25">
      <c r="A53" s="48"/>
      <c r="B53" s="48"/>
      <c r="C53" s="49"/>
      <c r="D53" s="50" t="s">
        <v>173</v>
      </c>
      <c r="E53" s="48"/>
      <c r="F53" s="48"/>
      <c r="G53" s="48"/>
      <c r="H53" s="49"/>
      <c r="I53" s="48"/>
      <c r="J53" s="48"/>
      <c r="K53" s="48"/>
      <c r="L53" s="48"/>
      <c r="M53" s="48"/>
      <c r="N53" s="48"/>
      <c r="O53" s="48"/>
      <c r="P53" s="48"/>
      <c r="Q53" s="48"/>
    </row>
    <row r="54" spans="1:17" s="25" customFormat="1" ht="75.75" customHeight="1" x14ac:dyDescent="0.25">
      <c r="A54" s="98">
        <v>36</v>
      </c>
      <c r="B54" s="43" t="str">
        <f t="shared" ref="B54:B87" si="0">LEFT(C54,6)</f>
        <v>26.20.</v>
      </c>
      <c r="C54" s="44" t="s">
        <v>112</v>
      </c>
      <c r="D54" s="43" t="s">
        <v>113</v>
      </c>
      <c r="E54" s="43" t="s">
        <v>114</v>
      </c>
      <c r="F54" s="45">
        <f>IFERROR(VLOOKUP(G54,Лист2!$B$3:$C$8,2,FALSE),"-")</f>
        <v>796</v>
      </c>
      <c r="G54" s="45" t="s">
        <v>30</v>
      </c>
      <c r="H54" s="55">
        <v>22</v>
      </c>
      <c r="I54" s="44" t="s">
        <v>17</v>
      </c>
      <c r="J54" s="43" t="s">
        <v>18</v>
      </c>
      <c r="K54" s="46">
        <v>1887000</v>
      </c>
      <c r="L54" s="58">
        <v>46048</v>
      </c>
      <c r="M54" s="58">
        <v>46265</v>
      </c>
      <c r="N54" s="45" t="s">
        <v>186</v>
      </c>
      <c r="O54" s="45" t="s">
        <v>31</v>
      </c>
      <c r="P54" s="45" t="s">
        <v>31</v>
      </c>
      <c r="Q54" s="26" t="s">
        <v>184</v>
      </c>
    </row>
    <row r="55" spans="1:17" s="25" customFormat="1" ht="50.25" customHeight="1" x14ac:dyDescent="0.25">
      <c r="A55" s="26">
        <v>37</v>
      </c>
      <c r="B55" s="43" t="str">
        <f t="shared" si="0"/>
        <v>59.12.</v>
      </c>
      <c r="C55" s="44" t="s">
        <v>115</v>
      </c>
      <c r="D55" s="43" t="s">
        <v>116</v>
      </c>
      <c r="E55" s="43" t="s">
        <v>117</v>
      </c>
      <c r="F55" s="45">
        <v>876</v>
      </c>
      <c r="G55" s="45" t="s">
        <v>27</v>
      </c>
      <c r="H55" s="55">
        <v>1</v>
      </c>
      <c r="I55" s="44" t="s">
        <v>17</v>
      </c>
      <c r="J55" s="43" t="s">
        <v>18</v>
      </c>
      <c r="K55" s="46">
        <v>5449333</v>
      </c>
      <c r="L55" s="58">
        <v>46048</v>
      </c>
      <c r="M55" s="58">
        <v>46264</v>
      </c>
      <c r="N55" s="45" t="s">
        <v>190</v>
      </c>
      <c r="O55" s="45" t="s">
        <v>31</v>
      </c>
      <c r="P55" s="45" t="s">
        <v>184</v>
      </c>
      <c r="Q55" s="26" t="s">
        <v>184</v>
      </c>
    </row>
    <row r="56" spans="1:17" s="25" customFormat="1" ht="64.5" customHeight="1" x14ac:dyDescent="0.25">
      <c r="A56" s="98">
        <v>40</v>
      </c>
      <c r="B56" s="47" t="str">
        <f t="shared" si="0"/>
        <v>71.12.</v>
      </c>
      <c r="C56" s="100" t="s">
        <v>65</v>
      </c>
      <c r="D56" s="47" t="s">
        <v>66</v>
      </c>
      <c r="E56" s="47" t="s">
        <v>67</v>
      </c>
      <c r="F56" s="74">
        <v>876</v>
      </c>
      <c r="G56" s="74" t="s">
        <v>27</v>
      </c>
      <c r="H56" s="57">
        <v>1</v>
      </c>
      <c r="I56" s="100" t="s">
        <v>17</v>
      </c>
      <c r="J56" s="47" t="s">
        <v>18</v>
      </c>
      <c r="K56" s="101">
        <v>267888.82</v>
      </c>
      <c r="L56" s="102">
        <v>46048</v>
      </c>
      <c r="M56" s="102">
        <v>46387</v>
      </c>
      <c r="N56" s="74" t="s">
        <v>168</v>
      </c>
      <c r="O56" s="74" t="s">
        <v>31</v>
      </c>
      <c r="P56" s="45" t="s">
        <v>184</v>
      </c>
      <c r="Q56" s="26" t="s">
        <v>184</v>
      </c>
    </row>
    <row r="57" spans="1:17" s="25" customFormat="1" ht="56.25" customHeight="1" x14ac:dyDescent="0.25">
      <c r="A57" s="98">
        <v>41</v>
      </c>
      <c r="B57" s="47" t="str">
        <f t="shared" si="0"/>
        <v>27.20.</v>
      </c>
      <c r="C57" s="100" t="s">
        <v>364</v>
      </c>
      <c r="D57" s="47" t="s">
        <v>155</v>
      </c>
      <c r="E57" s="47" t="s">
        <v>72</v>
      </c>
      <c r="F57" s="74">
        <f>IFERROR(VLOOKUP(G57,Лист2!$B$3:$C$8,2,FALSE),"-")</f>
        <v>796</v>
      </c>
      <c r="G57" s="74" t="s">
        <v>30</v>
      </c>
      <c r="H57" s="57">
        <v>40</v>
      </c>
      <c r="I57" s="100" t="s">
        <v>17</v>
      </c>
      <c r="J57" s="47" t="s">
        <v>18</v>
      </c>
      <c r="K57" s="101">
        <v>632422.06000000006</v>
      </c>
      <c r="L57" s="102">
        <v>46048</v>
      </c>
      <c r="M57" s="102">
        <v>46096</v>
      </c>
      <c r="N57" s="74" t="s">
        <v>186</v>
      </c>
      <c r="O57" s="74" t="s">
        <v>31</v>
      </c>
      <c r="P57" s="45" t="s">
        <v>31</v>
      </c>
      <c r="Q57" s="26" t="s">
        <v>184</v>
      </c>
    </row>
    <row r="58" spans="1:17" s="25" customFormat="1" ht="56.25" customHeight="1" x14ac:dyDescent="0.25">
      <c r="A58" s="26">
        <v>42</v>
      </c>
      <c r="B58" s="47" t="str">
        <f t="shared" si="0"/>
        <v>17.12.</v>
      </c>
      <c r="C58" s="100" t="s">
        <v>341</v>
      </c>
      <c r="D58" s="47" t="s">
        <v>118</v>
      </c>
      <c r="E58" s="47" t="s">
        <v>195</v>
      </c>
      <c r="F58" s="74">
        <f>IFERROR(VLOOKUP(G58,Лист2!$B$3:$C$8,2,FALSE),"-")</f>
        <v>796</v>
      </c>
      <c r="G58" s="74" t="s">
        <v>30</v>
      </c>
      <c r="H58" s="57" t="s">
        <v>145</v>
      </c>
      <c r="I58" s="100" t="s">
        <v>17</v>
      </c>
      <c r="J58" s="47" t="s">
        <v>18</v>
      </c>
      <c r="K58" s="101">
        <v>1188000</v>
      </c>
      <c r="L58" s="102">
        <v>46048</v>
      </c>
      <c r="M58" s="102">
        <f>L58+120</f>
        <v>46168</v>
      </c>
      <c r="N58" s="74" t="s">
        <v>186</v>
      </c>
      <c r="O58" s="74" t="s">
        <v>31</v>
      </c>
      <c r="P58" s="45" t="s">
        <v>31</v>
      </c>
      <c r="Q58" s="26" t="s">
        <v>184</v>
      </c>
    </row>
    <row r="59" spans="1:17" s="25" customFormat="1" ht="53.25" customHeight="1" x14ac:dyDescent="0.25">
      <c r="A59" s="26">
        <v>43</v>
      </c>
      <c r="B59" s="43" t="str">
        <f>LEFT(C59,6)</f>
        <v>37.00.</v>
      </c>
      <c r="C59" s="44" t="s">
        <v>85</v>
      </c>
      <c r="D59" s="43" t="s">
        <v>146</v>
      </c>
      <c r="E59" s="43" t="s">
        <v>194</v>
      </c>
      <c r="F59" s="45">
        <v>876</v>
      </c>
      <c r="G59" s="45" t="s">
        <v>27</v>
      </c>
      <c r="H59" s="55">
        <v>1</v>
      </c>
      <c r="I59" s="44" t="s">
        <v>17</v>
      </c>
      <c r="J59" s="43" t="s">
        <v>18</v>
      </c>
      <c r="K59" s="122">
        <v>210000</v>
      </c>
      <c r="L59" s="58">
        <v>46048</v>
      </c>
      <c r="M59" s="58">
        <v>46387</v>
      </c>
      <c r="N59" s="45" t="s">
        <v>169</v>
      </c>
      <c r="O59" s="45" t="s">
        <v>31</v>
      </c>
      <c r="P59" s="45" t="s">
        <v>184</v>
      </c>
      <c r="Q59" s="26" t="s">
        <v>184</v>
      </c>
    </row>
    <row r="60" spans="1:17" ht="48.75" customHeight="1" x14ac:dyDescent="0.25">
      <c r="A60" s="121">
        <v>14</v>
      </c>
      <c r="B60" s="91" t="s">
        <v>275</v>
      </c>
      <c r="C60" s="91" t="s">
        <v>90</v>
      </c>
      <c r="D60" s="93" t="s">
        <v>240</v>
      </c>
      <c r="E60" s="89"/>
      <c r="F60" s="45">
        <v>876</v>
      </c>
      <c r="G60" s="91" t="s">
        <v>339</v>
      </c>
      <c r="H60" s="91" t="s">
        <v>334</v>
      </c>
      <c r="I60" s="44" t="s">
        <v>17</v>
      </c>
      <c r="J60" s="43" t="s">
        <v>18</v>
      </c>
      <c r="K60" s="96">
        <v>52378481.450000003</v>
      </c>
      <c r="L60" s="58">
        <v>46023</v>
      </c>
      <c r="M60" s="58">
        <v>46387</v>
      </c>
      <c r="N60" s="91" t="s">
        <v>183</v>
      </c>
      <c r="O60" s="91" t="s">
        <v>32</v>
      </c>
      <c r="P60" s="89" t="s">
        <v>184</v>
      </c>
      <c r="Q60" s="89" t="s">
        <v>184</v>
      </c>
    </row>
    <row r="61" spans="1:17" ht="51.75" customHeight="1" x14ac:dyDescent="0.25">
      <c r="A61" s="121">
        <v>15</v>
      </c>
      <c r="B61" s="91" t="s">
        <v>276</v>
      </c>
      <c r="C61" s="91" t="s">
        <v>91</v>
      </c>
      <c r="D61" s="93" t="s">
        <v>241</v>
      </c>
      <c r="E61" s="89"/>
      <c r="F61" s="45">
        <v>876</v>
      </c>
      <c r="G61" s="91" t="s">
        <v>339</v>
      </c>
      <c r="H61" s="91" t="s">
        <v>334</v>
      </c>
      <c r="I61" s="44" t="s">
        <v>17</v>
      </c>
      <c r="J61" s="43" t="s">
        <v>18</v>
      </c>
      <c r="K61" s="96">
        <v>1678332.5</v>
      </c>
      <c r="L61" s="58">
        <v>46023</v>
      </c>
      <c r="M61" s="58">
        <v>46387</v>
      </c>
      <c r="N61" s="91" t="s">
        <v>183</v>
      </c>
      <c r="O61" s="91" t="s">
        <v>32</v>
      </c>
      <c r="P61" s="89" t="s">
        <v>184</v>
      </c>
      <c r="Q61" s="89" t="s">
        <v>184</v>
      </c>
    </row>
    <row r="62" spans="1:17" ht="46.5" customHeight="1" x14ac:dyDescent="0.25">
      <c r="A62" s="121">
        <v>16</v>
      </c>
      <c r="B62" s="43" t="str">
        <f t="shared" ref="B62" si="1">LEFT(C62,6)</f>
        <v>37.00.</v>
      </c>
      <c r="C62" s="44" t="s">
        <v>93</v>
      </c>
      <c r="D62" s="43" t="s">
        <v>94</v>
      </c>
      <c r="E62" s="89"/>
      <c r="F62" s="45">
        <v>876</v>
      </c>
      <c r="G62" s="91" t="s">
        <v>339</v>
      </c>
      <c r="H62" s="91" t="s">
        <v>334</v>
      </c>
      <c r="I62" s="44" t="s">
        <v>17</v>
      </c>
      <c r="J62" s="43" t="s">
        <v>18</v>
      </c>
      <c r="K62" s="96">
        <v>5219551.1399999997</v>
      </c>
      <c r="L62" s="58">
        <v>46023</v>
      </c>
      <c r="M62" s="58">
        <v>46387</v>
      </c>
      <c r="N62" s="91" t="s">
        <v>183</v>
      </c>
      <c r="O62" s="91" t="s">
        <v>32</v>
      </c>
      <c r="P62" s="89" t="s">
        <v>184</v>
      </c>
      <c r="Q62" s="89" t="s">
        <v>184</v>
      </c>
    </row>
    <row r="63" spans="1:17" ht="60" x14ac:dyDescent="0.25">
      <c r="A63" s="120">
        <v>120</v>
      </c>
      <c r="B63" s="91" t="s">
        <v>297</v>
      </c>
      <c r="C63" s="91" t="s">
        <v>298</v>
      </c>
      <c r="D63" s="93" t="s">
        <v>255</v>
      </c>
      <c r="E63" s="92"/>
      <c r="F63" s="74">
        <v>876</v>
      </c>
      <c r="G63" s="91" t="s">
        <v>339</v>
      </c>
      <c r="H63" s="91" t="s">
        <v>334</v>
      </c>
      <c r="I63" s="100" t="s">
        <v>17</v>
      </c>
      <c r="J63" s="47" t="s">
        <v>18</v>
      </c>
      <c r="K63" s="96">
        <v>551684</v>
      </c>
      <c r="L63" s="58">
        <v>46023</v>
      </c>
      <c r="M63" s="58">
        <v>46073</v>
      </c>
      <c r="N63" s="91" t="s">
        <v>332</v>
      </c>
      <c r="O63" s="91" t="s">
        <v>31</v>
      </c>
      <c r="P63" s="94" t="s">
        <v>223</v>
      </c>
      <c r="Q63" s="94" t="s">
        <v>184</v>
      </c>
    </row>
    <row r="64" spans="1:17" s="25" customFormat="1" ht="47.25" customHeight="1" x14ac:dyDescent="0.25">
      <c r="A64" s="98">
        <v>47</v>
      </c>
      <c r="B64" s="47" t="s">
        <v>366</v>
      </c>
      <c r="C64" s="100" t="s">
        <v>365</v>
      </c>
      <c r="D64" s="47" t="s">
        <v>367</v>
      </c>
      <c r="E64" s="47" t="s">
        <v>87</v>
      </c>
      <c r="F64" s="74">
        <f>IFERROR(VLOOKUP(G64,Лист2!$B$3:$C$8,2,FALSE),"-")</f>
        <v>796</v>
      </c>
      <c r="G64" s="74" t="s">
        <v>30</v>
      </c>
      <c r="H64" s="57">
        <v>2</v>
      </c>
      <c r="I64" s="100" t="s">
        <v>17</v>
      </c>
      <c r="J64" s="47" t="s">
        <v>18</v>
      </c>
      <c r="K64" s="101">
        <v>535791.26</v>
      </c>
      <c r="L64" s="58">
        <v>46023</v>
      </c>
      <c r="M64" s="58">
        <v>46266</v>
      </c>
      <c r="N64" s="45" t="s">
        <v>186</v>
      </c>
      <c r="O64" s="45" t="s">
        <v>31</v>
      </c>
      <c r="P64" s="45" t="s">
        <v>31</v>
      </c>
      <c r="Q64" s="26" t="s">
        <v>184</v>
      </c>
    </row>
    <row r="65" spans="1:17" s="25" customFormat="1" ht="56.25" customHeight="1" x14ac:dyDescent="0.25">
      <c r="A65" s="117">
        <v>121</v>
      </c>
      <c r="B65" s="47" t="s">
        <v>288</v>
      </c>
      <c r="C65" s="100" t="s">
        <v>359</v>
      </c>
      <c r="D65" s="47" t="s">
        <v>368</v>
      </c>
      <c r="E65" s="47" t="s">
        <v>67</v>
      </c>
      <c r="F65" s="74">
        <v>876</v>
      </c>
      <c r="G65" s="91" t="s">
        <v>339</v>
      </c>
      <c r="H65" s="91" t="s">
        <v>334</v>
      </c>
      <c r="I65" s="100" t="s">
        <v>17</v>
      </c>
      <c r="J65" s="47" t="s">
        <v>18</v>
      </c>
      <c r="K65" s="101">
        <v>929947.03</v>
      </c>
      <c r="L65" s="58">
        <v>46048</v>
      </c>
      <c r="M65" s="58">
        <v>46172</v>
      </c>
      <c r="N65" s="45" t="s">
        <v>187</v>
      </c>
      <c r="O65" s="45" t="s">
        <v>31</v>
      </c>
      <c r="P65" s="45" t="s">
        <v>31</v>
      </c>
      <c r="Q65" s="26" t="s">
        <v>184</v>
      </c>
    </row>
    <row r="66" spans="1:17" s="25" customFormat="1" ht="70.5" customHeight="1" x14ac:dyDescent="0.25">
      <c r="A66" s="117">
        <v>122</v>
      </c>
      <c r="B66" s="43" t="str">
        <f t="shared" ref="B66" si="2">LEFT(C66,6)</f>
        <v>70.22.</v>
      </c>
      <c r="C66" s="44" t="s">
        <v>79</v>
      </c>
      <c r="D66" s="43" t="s">
        <v>360</v>
      </c>
      <c r="E66" s="43" t="s">
        <v>67</v>
      </c>
      <c r="F66" s="45">
        <v>876</v>
      </c>
      <c r="G66" s="91" t="s">
        <v>339</v>
      </c>
      <c r="H66" s="91" t="s">
        <v>334</v>
      </c>
      <c r="I66" s="44" t="s">
        <v>17</v>
      </c>
      <c r="J66" s="43" t="s">
        <v>18</v>
      </c>
      <c r="K66" s="46">
        <v>9936000</v>
      </c>
      <c r="L66" s="58">
        <v>46023</v>
      </c>
      <c r="M66" s="58">
        <v>46387</v>
      </c>
      <c r="N66" s="91" t="s">
        <v>183</v>
      </c>
      <c r="O66" s="91" t="s">
        <v>32</v>
      </c>
      <c r="P66" s="95" t="s">
        <v>184</v>
      </c>
      <c r="Q66" s="95" t="s">
        <v>184</v>
      </c>
    </row>
    <row r="67" spans="1:17" s="25" customFormat="1" ht="129.75" customHeight="1" x14ac:dyDescent="0.25">
      <c r="A67" s="117">
        <v>123</v>
      </c>
      <c r="B67" s="43" t="s">
        <v>284</v>
      </c>
      <c r="C67" s="44" t="s">
        <v>285</v>
      </c>
      <c r="D67" s="43" t="s">
        <v>363</v>
      </c>
      <c r="E67" s="43" t="s">
        <v>67</v>
      </c>
      <c r="F67" s="45">
        <v>876</v>
      </c>
      <c r="G67" s="91" t="s">
        <v>339</v>
      </c>
      <c r="H67" s="91" t="s">
        <v>334</v>
      </c>
      <c r="I67" s="44" t="s">
        <v>17</v>
      </c>
      <c r="J67" s="43" t="s">
        <v>18</v>
      </c>
      <c r="K67" s="46">
        <v>7615200</v>
      </c>
      <c r="L67" s="58">
        <v>46023</v>
      </c>
      <c r="M67" s="58">
        <v>46387</v>
      </c>
      <c r="N67" s="91" t="s">
        <v>183</v>
      </c>
      <c r="O67" s="91" t="s">
        <v>32</v>
      </c>
      <c r="P67" s="97" t="s">
        <v>184</v>
      </c>
      <c r="Q67" s="97" t="s">
        <v>184</v>
      </c>
    </row>
    <row r="68" spans="1:17" s="54" customFormat="1" ht="25.5" customHeight="1" x14ac:dyDescent="0.25">
      <c r="A68" s="37"/>
      <c r="B68" s="28"/>
      <c r="C68" s="29"/>
      <c r="D68" s="52" t="s">
        <v>174</v>
      </c>
      <c r="E68" s="28"/>
      <c r="F68" s="37"/>
      <c r="G68" s="37"/>
      <c r="H68" s="56"/>
      <c r="I68" s="29"/>
      <c r="J68" s="28"/>
      <c r="K68" s="53"/>
      <c r="L68" s="59"/>
      <c r="M68" s="59"/>
      <c r="N68" s="37"/>
      <c r="O68" s="37"/>
      <c r="P68" s="37"/>
      <c r="Q68" s="37"/>
    </row>
    <row r="69" spans="1:17" s="25" customFormat="1" ht="75.75" customHeight="1" x14ac:dyDescent="0.25">
      <c r="A69" s="98">
        <v>44</v>
      </c>
      <c r="B69" s="47" t="s">
        <v>377</v>
      </c>
      <c r="C69" s="100" t="s">
        <v>137</v>
      </c>
      <c r="D69" s="47" t="s">
        <v>376</v>
      </c>
      <c r="E69" s="47" t="s">
        <v>58</v>
      </c>
      <c r="F69" s="74">
        <f>IFERROR(VLOOKUP(G69,Лист2!$B$3:$C$8,2,FALSE),"-")</f>
        <v>796</v>
      </c>
      <c r="G69" s="74" t="s">
        <v>30</v>
      </c>
      <c r="H69" s="57" t="s">
        <v>145</v>
      </c>
      <c r="I69" s="100" t="s">
        <v>17</v>
      </c>
      <c r="J69" s="47" t="s">
        <v>18</v>
      </c>
      <c r="K69" s="101">
        <v>167448462.94999999</v>
      </c>
      <c r="L69" s="102">
        <v>46054</v>
      </c>
      <c r="M69" s="102">
        <v>46235</v>
      </c>
      <c r="N69" s="45" t="s">
        <v>188</v>
      </c>
      <c r="O69" s="45" t="s">
        <v>31</v>
      </c>
      <c r="P69" s="45" t="s">
        <v>31</v>
      </c>
      <c r="Q69" s="26" t="s">
        <v>184</v>
      </c>
    </row>
    <row r="70" spans="1:17" s="25" customFormat="1" ht="86.25" customHeight="1" x14ac:dyDescent="0.25">
      <c r="A70" s="98">
        <v>45</v>
      </c>
      <c r="B70" s="47" t="str">
        <f>LEFT(C70,6)</f>
        <v>43.39.</v>
      </c>
      <c r="C70" s="100" t="s">
        <v>126</v>
      </c>
      <c r="D70" s="47" t="s">
        <v>375</v>
      </c>
      <c r="E70" s="47" t="s">
        <v>58</v>
      </c>
      <c r="F70" s="74">
        <v>876</v>
      </c>
      <c r="G70" s="74" t="s">
        <v>27</v>
      </c>
      <c r="H70" s="57">
        <v>1</v>
      </c>
      <c r="I70" s="100" t="s">
        <v>17</v>
      </c>
      <c r="J70" s="47" t="s">
        <v>18</v>
      </c>
      <c r="K70" s="101">
        <v>72726522</v>
      </c>
      <c r="L70" s="102">
        <v>46054</v>
      </c>
      <c r="M70" s="102">
        <v>46387</v>
      </c>
      <c r="N70" s="45" t="s">
        <v>188</v>
      </c>
      <c r="O70" s="45" t="s">
        <v>31</v>
      </c>
      <c r="P70" s="45" t="s">
        <v>31</v>
      </c>
      <c r="Q70" s="26" t="s">
        <v>184</v>
      </c>
    </row>
    <row r="71" spans="1:17" s="25" customFormat="1" ht="48.75" customHeight="1" x14ac:dyDescent="0.25">
      <c r="A71" s="98">
        <v>46</v>
      </c>
      <c r="B71" s="47" t="s">
        <v>343</v>
      </c>
      <c r="C71" s="100" t="s">
        <v>342</v>
      </c>
      <c r="D71" s="47" t="s">
        <v>373</v>
      </c>
      <c r="E71" s="47" t="s">
        <v>212</v>
      </c>
      <c r="F71" s="74">
        <f>IFERROR(VLOOKUP(G71,Лист2!$B$3:$C$8,2,FALSE),"-")</f>
        <v>796</v>
      </c>
      <c r="G71" s="74" t="s">
        <v>30</v>
      </c>
      <c r="H71" s="57" t="s">
        <v>374</v>
      </c>
      <c r="I71" s="100" t="s">
        <v>17</v>
      </c>
      <c r="J71" s="47" t="s">
        <v>18</v>
      </c>
      <c r="K71" s="101">
        <v>540000</v>
      </c>
      <c r="L71" s="102">
        <v>46054</v>
      </c>
      <c r="M71" s="102">
        <v>46173</v>
      </c>
      <c r="N71" s="45" t="s">
        <v>186</v>
      </c>
      <c r="O71" s="45" t="s">
        <v>31</v>
      </c>
      <c r="P71" s="45" t="s">
        <v>31</v>
      </c>
      <c r="Q71" s="26" t="s">
        <v>184</v>
      </c>
    </row>
    <row r="72" spans="1:17" s="25" customFormat="1" ht="60" customHeight="1" x14ac:dyDescent="0.25">
      <c r="A72" s="26">
        <v>48</v>
      </c>
      <c r="B72" s="43" t="str">
        <f t="shared" si="0"/>
        <v>26.40.</v>
      </c>
      <c r="C72" s="44" t="s">
        <v>344</v>
      </c>
      <c r="D72" s="43" t="s">
        <v>110</v>
      </c>
      <c r="E72" s="43" t="s">
        <v>111</v>
      </c>
      <c r="F72" s="45">
        <f>IFERROR(VLOOKUP(G72,Лист2!$B$3:$C$8,2,FALSE),"-")</f>
        <v>796</v>
      </c>
      <c r="G72" s="45" t="s">
        <v>30</v>
      </c>
      <c r="H72" s="55">
        <v>3</v>
      </c>
      <c r="I72" s="44" t="s">
        <v>17</v>
      </c>
      <c r="J72" s="43" t="s">
        <v>18</v>
      </c>
      <c r="K72" s="46">
        <v>765000</v>
      </c>
      <c r="L72" s="58">
        <v>46054</v>
      </c>
      <c r="M72" s="58">
        <v>46170</v>
      </c>
      <c r="N72" s="45" t="s">
        <v>186</v>
      </c>
      <c r="O72" s="45" t="s">
        <v>31</v>
      </c>
      <c r="P72" s="45" t="s">
        <v>31</v>
      </c>
      <c r="Q72" s="26" t="s">
        <v>184</v>
      </c>
    </row>
    <row r="73" spans="1:17" s="25" customFormat="1" ht="78" customHeight="1" x14ac:dyDescent="0.25">
      <c r="A73" s="26">
        <v>49</v>
      </c>
      <c r="B73" s="43" t="str">
        <f t="shared" si="0"/>
        <v>43.39.</v>
      </c>
      <c r="C73" s="44" t="s">
        <v>126</v>
      </c>
      <c r="D73" s="43" t="s">
        <v>345</v>
      </c>
      <c r="E73" s="43" t="s">
        <v>346</v>
      </c>
      <c r="F73" s="45">
        <v>876</v>
      </c>
      <c r="G73" s="45" t="s">
        <v>27</v>
      </c>
      <c r="H73" s="55">
        <v>1</v>
      </c>
      <c r="I73" s="44" t="s">
        <v>17</v>
      </c>
      <c r="J73" s="43" t="s">
        <v>18</v>
      </c>
      <c r="K73" s="46">
        <v>915000</v>
      </c>
      <c r="L73" s="58">
        <v>46054</v>
      </c>
      <c r="M73" s="58">
        <v>46387</v>
      </c>
      <c r="N73" s="45" t="s">
        <v>187</v>
      </c>
      <c r="O73" s="45" t="s">
        <v>31</v>
      </c>
      <c r="P73" s="45" t="s">
        <v>31</v>
      </c>
      <c r="Q73" s="26" t="s">
        <v>184</v>
      </c>
    </row>
    <row r="74" spans="1:17" s="25" customFormat="1" ht="63.75" customHeight="1" x14ac:dyDescent="0.25">
      <c r="A74" s="26">
        <v>50</v>
      </c>
      <c r="B74" s="43" t="str">
        <f t="shared" si="0"/>
        <v>26.20.</v>
      </c>
      <c r="C74" s="44" t="s">
        <v>108</v>
      </c>
      <c r="D74" s="43" t="s">
        <v>196</v>
      </c>
      <c r="E74" s="43" t="s">
        <v>109</v>
      </c>
      <c r="F74" s="45">
        <f>IFERROR(VLOOKUP(G74,Лист2!$B$3:$C$8,2,FALSE),"-")</f>
        <v>796</v>
      </c>
      <c r="G74" s="45" t="s">
        <v>30</v>
      </c>
      <c r="H74" s="55">
        <v>1</v>
      </c>
      <c r="I74" s="44" t="s">
        <v>17</v>
      </c>
      <c r="J74" s="43" t="s">
        <v>18</v>
      </c>
      <c r="K74" s="46">
        <v>306000</v>
      </c>
      <c r="L74" s="58">
        <v>46054</v>
      </c>
      <c r="M74" s="58">
        <v>46173</v>
      </c>
      <c r="N74" s="45" t="s">
        <v>185</v>
      </c>
      <c r="O74" s="45" t="s">
        <v>31</v>
      </c>
      <c r="P74" s="45" t="s">
        <v>31</v>
      </c>
      <c r="Q74" s="26" t="s">
        <v>184</v>
      </c>
    </row>
    <row r="75" spans="1:17" s="25" customFormat="1" ht="51.75" customHeight="1" x14ac:dyDescent="0.25">
      <c r="A75" s="26">
        <v>52</v>
      </c>
      <c r="B75" s="43" t="s">
        <v>347</v>
      </c>
      <c r="C75" s="44" t="s">
        <v>348</v>
      </c>
      <c r="D75" s="43" t="s">
        <v>161</v>
      </c>
      <c r="E75" s="43" t="s">
        <v>58</v>
      </c>
      <c r="F75" s="45">
        <v>876</v>
      </c>
      <c r="G75" s="45" t="s">
        <v>27</v>
      </c>
      <c r="H75" s="55">
        <v>1</v>
      </c>
      <c r="I75" s="44" t="s">
        <v>17</v>
      </c>
      <c r="J75" s="43" t="s">
        <v>18</v>
      </c>
      <c r="K75" s="46">
        <v>1017000</v>
      </c>
      <c r="L75" s="58">
        <v>46054</v>
      </c>
      <c r="M75" s="58">
        <v>46357</v>
      </c>
      <c r="N75" s="45" t="s">
        <v>187</v>
      </c>
      <c r="O75" s="45" t="s">
        <v>31</v>
      </c>
      <c r="P75" s="45" t="s">
        <v>31</v>
      </c>
      <c r="Q75" s="26" t="s">
        <v>184</v>
      </c>
    </row>
    <row r="76" spans="1:17" s="25" customFormat="1" ht="56.25" customHeight="1" x14ac:dyDescent="0.25">
      <c r="A76" s="26">
        <v>53</v>
      </c>
      <c r="B76" s="43" t="str">
        <f t="shared" si="0"/>
        <v>28.99.</v>
      </c>
      <c r="C76" s="44" t="s">
        <v>78</v>
      </c>
      <c r="D76" s="43" t="s">
        <v>158</v>
      </c>
      <c r="E76" s="43" t="s">
        <v>197</v>
      </c>
      <c r="F76" s="45">
        <f>IFERROR(VLOOKUP(G76,Лист2!$B$3:$C$8,2,FALSE),"-")</f>
        <v>796</v>
      </c>
      <c r="G76" s="45" t="s">
        <v>30</v>
      </c>
      <c r="H76" s="55">
        <v>2</v>
      </c>
      <c r="I76" s="44" t="s">
        <v>17</v>
      </c>
      <c r="J76" s="43" t="s">
        <v>18</v>
      </c>
      <c r="K76" s="46">
        <v>460000</v>
      </c>
      <c r="L76" s="58">
        <v>46054</v>
      </c>
      <c r="M76" s="58">
        <v>46142</v>
      </c>
      <c r="N76" s="45" t="s">
        <v>185</v>
      </c>
      <c r="O76" s="45" t="s">
        <v>31</v>
      </c>
      <c r="P76" s="45" t="s">
        <v>31</v>
      </c>
      <c r="Q76" s="26" t="s">
        <v>184</v>
      </c>
    </row>
    <row r="77" spans="1:17" s="25" customFormat="1" ht="54" customHeight="1" x14ac:dyDescent="0.25">
      <c r="A77" s="26">
        <v>54</v>
      </c>
      <c r="B77" s="43" t="str">
        <f t="shared" si="0"/>
        <v>28.99.</v>
      </c>
      <c r="C77" s="44" t="s">
        <v>78</v>
      </c>
      <c r="D77" s="43" t="s">
        <v>157</v>
      </c>
      <c r="E77" s="43" t="s">
        <v>197</v>
      </c>
      <c r="F77" s="45">
        <f>IFERROR(VLOOKUP(G77,Лист2!$B$3:$C$8,2,FALSE),"-")</f>
        <v>796</v>
      </c>
      <c r="G77" s="45" t="s">
        <v>30</v>
      </c>
      <c r="H77" s="55">
        <v>2</v>
      </c>
      <c r="I77" s="44" t="s">
        <v>17</v>
      </c>
      <c r="J77" s="43" t="s">
        <v>18</v>
      </c>
      <c r="K77" s="46">
        <v>300000</v>
      </c>
      <c r="L77" s="58">
        <v>46054</v>
      </c>
      <c r="M77" s="58">
        <v>46142</v>
      </c>
      <c r="N77" s="45" t="s">
        <v>185</v>
      </c>
      <c r="O77" s="45" t="s">
        <v>31</v>
      </c>
      <c r="P77" s="45" t="s">
        <v>31</v>
      </c>
      <c r="Q77" s="26" t="s">
        <v>184</v>
      </c>
    </row>
    <row r="78" spans="1:17" s="25" customFormat="1" ht="104.25" customHeight="1" x14ac:dyDescent="0.25">
      <c r="A78" s="98">
        <v>55</v>
      </c>
      <c r="B78" s="43" t="str">
        <f t="shared" si="0"/>
        <v>43.39.</v>
      </c>
      <c r="C78" s="44" t="s">
        <v>126</v>
      </c>
      <c r="D78" s="43" t="s">
        <v>148</v>
      </c>
      <c r="E78" s="43" t="s">
        <v>58</v>
      </c>
      <c r="F78" s="45">
        <v>876</v>
      </c>
      <c r="G78" s="45" t="s">
        <v>27</v>
      </c>
      <c r="H78" s="55">
        <v>1</v>
      </c>
      <c r="I78" s="44" t="s">
        <v>17</v>
      </c>
      <c r="J78" s="43" t="s">
        <v>18</v>
      </c>
      <c r="K78" s="46">
        <v>1881500</v>
      </c>
      <c r="L78" s="58">
        <v>46054</v>
      </c>
      <c r="M78" s="58">
        <v>46254</v>
      </c>
      <c r="N78" s="45" t="s">
        <v>187</v>
      </c>
      <c r="O78" s="45" t="s">
        <v>31</v>
      </c>
      <c r="P78" s="45" t="s">
        <v>31</v>
      </c>
      <c r="Q78" s="26" t="s">
        <v>184</v>
      </c>
    </row>
    <row r="79" spans="1:17" s="25" customFormat="1" ht="47.25" customHeight="1" x14ac:dyDescent="0.25">
      <c r="A79" s="26">
        <v>56</v>
      </c>
      <c r="B79" s="43" t="str">
        <f t="shared" si="0"/>
        <v>27.33.</v>
      </c>
      <c r="C79" s="44" t="s">
        <v>154</v>
      </c>
      <c r="D79" s="43" t="s">
        <v>95</v>
      </c>
      <c r="E79" s="43" t="s">
        <v>89</v>
      </c>
      <c r="F79" s="45">
        <f>IFERROR(VLOOKUP(G79,Лист2!$B$3:$C$8,2,FALSE),"-")</f>
        <v>796</v>
      </c>
      <c r="G79" s="45" t="s">
        <v>30</v>
      </c>
      <c r="H79" s="55" t="s">
        <v>145</v>
      </c>
      <c r="I79" s="44" t="s">
        <v>17</v>
      </c>
      <c r="J79" s="43" t="s">
        <v>18</v>
      </c>
      <c r="K79" s="46">
        <v>2195040</v>
      </c>
      <c r="L79" s="58">
        <v>46054</v>
      </c>
      <c r="M79" s="58">
        <v>46357</v>
      </c>
      <c r="N79" s="45" t="s">
        <v>186</v>
      </c>
      <c r="O79" s="45" t="s">
        <v>31</v>
      </c>
      <c r="P79" s="45" t="s">
        <v>31</v>
      </c>
      <c r="Q79" s="26" t="s">
        <v>184</v>
      </c>
    </row>
    <row r="80" spans="1:17" s="25" customFormat="1" ht="74.25" customHeight="1" x14ac:dyDescent="0.25">
      <c r="A80" s="98">
        <v>57</v>
      </c>
      <c r="B80" s="43" t="str">
        <f t="shared" si="0"/>
        <v>43.39.</v>
      </c>
      <c r="C80" s="44" t="s">
        <v>126</v>
      </c>
      <c r="D80" s="43" t="s">
        <v>127</v>
      </c>
      <c r="E80" s="43" t="s">
        <v>58</v>
      </c>
      <c r="F80" s="45">
        <v>876</v>
      </c>
      <c r="G80" s="45" t="s">
        <v>27</v>
      </c>
      <c r="H80" s="55">
        <v>1</v>
      </c>
      <c r="I80" s="44" t="s">
        <v>17</v>
      </c>
      <c r="J80" s="43" t="s">
        <v>18</v>
      </c>
      <c r="K80" s="46">
        <v>2406100</v>
      </c>
      <c r="L80" s="58">
        <v>46054</v>
      </c>
      <c r="M80" s="58">
        <v>46387</v>
      </c>
      <c r="N80" s="45" t="s">
        <v>187</v>
      </c>
      <c r="O80" s="45" t="s">
        <v>31</v>
      </c>
      <c r="P80" s="45" t="s">
        <v>31</v>
      </c>
      <c r="Q80" s="26" t="s">
        <v>184</v>
      </c>
    </row>
    <row r="81" spans="1:17" s="25" customFormat="1" ht="70.5" customHeight="1" x14ac:dyDescent="0.25">
      <c r="A81" s="26">
        <v>59</v>
      </c>
      <c r="B81" s="43" t="str">
        <f t="shared" si="0"/>
        <v>69.20.</v>
      </c>
      <c r="C81" s="44" t="s">
        <v>64</v>
      </c>
      <c r="D81" s="43" t="s">
        <v>164</v>
      </c>
      <c r="E81" s="43" t="s">
        <v>58</v>
      </c>
      <c r="F81" s="45">
        <v>876</v>
      </c>
      <c r="G81" s="45" t="s">
        <v>27</v>
      </c>
      <c r="H81" s="55">
        <v>1</v>
      </c>
      <c r="I81" s="44" t="s">
        <v>17</v>
      </c>
      <c r="J81" s="43" t="s">
        <v>18</v>
      </c>
      <c r="K81" s="46">
        <v>510000</v>
      </c>
      <c r="L81" s="58">
        <v>46054</v>
      </c>
      <c r="M81" s="58">
        <v>46113</v>
      </c>
      <c r="N81" s="45" t="s">
        <v>183</v>
      </c>
      <c r="O81" s="45" t="s">
        <v>32</v>
      </c>
      <c r="P81" s="45" t="s">
        <v>32</v>
      </c>
      <c r="Q81" s="26" t="s">
        <v>184</v>
      </c>
    </row>
    <row r="82" spans="1:17" s="25" customFormat="1" ht="46.5" customHeight="1" x14ac:dyDescent="0.25">
      <c r="A82" s="26">
        <v>60</v>
      </c>
      <c r="B82" s="43" t="str">
        <f t="shared" si="0"/>
        <v>43.39.</v>
      </c>
      <c r="C82" s="44" t="s">
        <v>126</v>
      </c>
      <c r="D82" s="43" t="s">
        <v>349</v>
      </c>
      <c r="E82" s="43" t="s">
        <v>58</v>
      </c>
      <c r="F82" s="45">
        <v>876</v>
      </c>
      <c r="G82" s="45" t="s">
        <v>27</v>
      </c>
      <c r="H82" s="55">
        <v>1</v>
      </c>
      <c r="I82" s="44" t="s">
        <v>17</v>
      </c>
      <c r="J82" s="43" t="s">
        <v>18</v>
      </c>
      <c r="K82" s="46">
        <v>6100000</v>
      </c>
      <c r="L82" s="58">
        <v>46054</v>
      </c>
      <c r="M82" s="58">
        <v>46387</v>
      </c>
      <c r="N82" s="45" t="s">
        <v>187</v>
      </c>
      <c r="O82" s="45" t="s">
        <v>31</v>
      </c>
      <c r="P82" s="45" t="s">
        <v>31</v>
      </c>
      <c r="Q82" s="26" t="s">
        <v>184</v>
      </c>
    </row>
    <row r="83" spans="1:17" s="25" customFormat="1" ht="47.25" customHeight="1" x14ac:dyDescent="0.25">
      <c r="A83" s="26">
        <v>61</v>
      </c>
      <c r="B83" s="43" t="str">
        <f t="shared" si="0"/>
        <v>27.90.</v>
      </c>
      <c r="C83" s="44" t="s">
        <v>86</v>
      </c>
      <c r="D83" s="43" t="s">
        <v>198</v>
      </c>
      <c r="E83" s="43" t="s">
        <v>87</v>
      </c>
      <c r="F83" s="45">
        <f>IFERROR(VLOOKUP(G83,Лист2!$B$3:$C$8,2,FALSE),"-")</f>
        <v>796</v>
      </c>
      <c r="G83" s="45" t="s">
        <v>30</v>
      </c>
      <c r="H83" s="55" t="s">
        <v>145</v>
      </c>
      <c r="I83" s="44" t="s">
        <v>17</v>
      </c>
      <c r="J83" s="43" t="s">
        <v>18</v>
      </c>
      <c r="K83" s="101">
        <v>6160371</v>
      </c>
      <c r="L83" s="102">
        <v>46054</v>
      </c>
      <c r="M83" s="102">
        <v>46357</v>
      </c>
      <c r="N83" s="45" t="s">
        <v>186</v>
      </c>
      <c r="O83" s="45" t="s">
        <v>31</v>
      </c>
      <c r="P83" s="45" t="s">
        <v>31</v>
      </c>
      <c r="Q83" s="26" t="s">
        <v>184</v>
      </c>
    </row>
    <row r="84" spans="1:17" s="25" customFormat="1" ht="63" customHeight="1" x14ac:dyDescent="0.25">
      <c r="A84" s="98">
        <v>63</v>
      </c>
      <c r="B84" s="43" t="str">
        <f t="shared" si="0"/>
        <v>81.29.</v>
      </c>
      <c r="C84" s="44" t="s">
        <v>218</v>
      </c>
      <c r="D84" s="86" t="s">
        <v>150</v>
      </c>
      <c r="E84" s="47" t="s">
        <v>67</v>
      </c>
      <c r="F84" s="74">
        <v>876</v>
      </c>
      <c r="G84" s="74" t="s">
        <v>27</v>
      </c>
      <c r="H84" s="57">
        <v>1</v>
      </c>
      <c r="I84" s="44" t="s">
        <v>17</v>
      </c>
      <c r="J84" s="43" t="s">
        <v>18</v>
      </c>
      <c r="K84" s="101">
        <v>20000000</v>
      </c>
      <c r="L84" s="102">
        <v>46054</v>
      </c>
      <c r="M84" s="102">
        <v>46326</v>
      </c>
      <c r="N84" s="74" t="s">
        <v>185</v>
      </c>
      <c r="O84" s="74" t="s">
        <v>31</v>
      </c>
      <c r="P84" s="45" t="s">
        <v>31</v>
      </c>
      <c r="Q84" s="26" t="s">
        <v>184</v>
      </c>
    </row>
    <row r="85" spans="1:17" s="25" customFormat="1" ht="46.5" customHeight="1" x14ac:dyDescent="0.25">
      <c r="A85" s="98">
        <v>64</v>
      </c>
      <c r="B85" s="43" t="str">
        <f t="shared" si="0"/>
        <v>31.09.</v>
      </c>
      <c r="C85" s="44" t="s">
        <v>99</v>
      </c>
      <c r="D85" s="86" t="s">
        <v>389</v>
      </c>
      <c r="E85" s="47" t="s">
        <v>172</v>
      </c>
      <c r="F85" s="74">
        <v>876</v>
      </c>
      <c r="G85" s="74" t="s">
        <v>27</v>
      </c>
      <c r="H85" s="57">
        <v>1</v>
      </c>
      <c r="I85" s="100" t="s">
        <v>17</v>
      </c>
      <c r="J85" s="47" t="s">
        <v>18</v>
      </c>
      <c r="K85" s="101">
        <v>918000</v>
      </c>
      <c r="L85" s="102">
        <v>46055</v>
      </c>
      <c r="M85" s="102">
        <v>46387</v>
      </c>
      <c r="N85" s="74" t="s">
        <v>390</v>
      </c>
      <c r="O85" s="74" t="s">
        <v>31</v>
      </c>
      <c r="P85" s="45" t="s">
        <v>31</v>
      </c>
      <c r="Q85" s="26" t="s">
        <v>184</v>
      </c>
    </row>
    <row r="86" spans="1:17" s="25" customFormat="1" ht="56.25" customHeight="1" x14ac:dyDescent="0.25">
      <c r="A86" s="98">
        <v>65</v>
      </c>
      <c r="B86" s="43" t="str">
        <f t="shared" si="0"/>
        <v>26.30.</v>
      </c>
      <c r="C86" s="44" t="s">
        <v>73</v>
      </c>
      <c r="D86" s="86" t="s">
        <v>369</v>
      </c>
      <c r="E86" s="47" t="s">
        <v>199</v>
      </c>
      <c r="F86" s="74">
        <f>IFERROR(VLOOKUP(G86,Лист2!$B$3:$C$8,2,FALSE),"-")</f>
        <v>796</v>
      </c>
      <c r="G86" s="74" t="s">
        <v>30</v>
      </c>
      <c r="H86" s="57" t="s">
        <v>370</v>
      </c>
      <c r="I86" s="100" t="s">
        <v>17</v>
      </c>
      <c r="J86" s="47" t="s">
        <v>18</v>
      </c>
      <c r="K86" s="101">
        <v>918687.29</v>
      </c>
      <c r="L86" s="58">
        <v>46068</v>
      </c>
      <c r="M86" s="58">
        <v>46157</v>
      </c>
      <c r="N86" s="45" t="s">
        <v>186</v>
      </c>
      <c r="O86" s="45" t="s">
        <v>31</v>
      </c>
      <c r="P86" s="45" t="s">
        <v>31</v>
      </c>
      <c r="Q86" s="26" t="s">
        <v>184</v>
      </c>
    </row>
    <row r="87" spans="1:17" s="25" customFormat="1" ht="68.25" customHeight="1" x14ac:dyDescent="0.25">
      <c r="A87" s="26">
        <v>66</v>
      </c>
      <c r="B87" s="43" t="str">
        <f t="shared" si="0"/>
        <v>23.70.</v>
      </c>
      <c r="C87" s="44" t="s">
        <v>120</v>
      </c>
      <c r="D87" s="86" t="s">
        <v>165</v>
      </c>
      <c r="E87" s="47" t="s">
        <v>119</v>
      </c>
      <c r="F87" s="74">
        <f>IFERROR(VLOOKUP(G87,Лист2!$B$3:$C$8,2,FALSE),"-")</f>
        <v>796</v>
      </c>
      <c r="G87" s="74" t="s">
        <v>30</v>
      </c>
      <c r="H87" s="57" t="s">
        <v>350</v>
      </c>
      <c r="I87" s="44" t="s">
        <v>17</v>
      </c>
      <c r="J87" s="43" t="s">
        <v>18</v>
      </c>
      <c r="K87" s="46">
        <v>5500000</v>
      </c>
      <c r="L87" s="58">
        <v>46068</v>
      </c>
      <c r="M87" s="58">
        <v>46188</v>
      </c>
      <c r="N87" s="45" t="s">
        <v>185</v>
      </c>
      <c r="O87" s="45" t="s">
        <v>31</v>
      </c>
      <c r="P87" s="45" t="s">
        <v>31</v>
      </c>
      <c r="Q87" s="26" t="s">
        <v>184</v>
      </c>
    </row>
    <row r="88" spans="1:17" s="25" customFormat="1" ht="62.25" customHeight="1" x14ac:dyDescent="0.25">
      <c r="A88" s="26">
        <v>67</v>
      </c>
      <c r="B88" s="43" t="s">
        <v>191</v>
      </c>
      <c r="C88" s="44" t="s">
        <v>121</v>
      </c>
      <c r="D88" s="111" t="s">
        <v>122</v>
      </c>
      <c r="E88" s="43" t="s">
        <v>98</v>
      </c>
      <c r="F88" s="45">
        <v>876</v>
      </c>
      <c r="G88" s="45" t="s">
        <v>27</v>
      </c>
      <c r="H88" s="55">
        <v>1</v>
      </c>
      <c r="I88" s="44" t="s">
        <v>17</v>
      </c>
      <c r="J88" s="43" t="s">
        <v>18</v>
      </c>
      <c r="K88" s="46">
        <v>605000000</v>
      </c>
      <c r="L88" s="58">
        <v>46069</v>
      </c>
      <c r="M88" s="58">
        <v>46357</v>
      </c>
      <c r="N88" s="45" t="s">
        <v>188</v>
      </c>
      <c r="O88" s="45" t="s">
        <v>31</v>
      </c>
      <c r="P88" s="45" t="s">
        <v>31</v>
      </c>
      <c r="Q88" s="26" t="s">
        <v>184</v>
      </c>
    </row>
    <row r="89" spans="1:17" s="25" customFormat="1" ht="96.75" customHeight="1" x14ac:dyDescent="0.25">
      <c r="A89" s="117">
        <v>124</v>
      </c>
      <c r="B89" s="1" t="s">
        <v>258</v>
      </c>
      <c r="C89" s="1" t="s">
        <v>371</v>
      </c>
      <c r="D89" s="112" t="s">
        <v>372</v>
      </c>
      <c r="E89" s="88" t="s">
        <v>67</v>
      </c>
      <c r="F89" s="75" t="s">
        <v>221</v>
      </c>
      <c r="G89" s="82" t="s">
        <v>27</v>
      </c>
      <c r="H89" s="104" t="s">
        <v>334</v>
      </c>
      <c r="I89" s="83" t="s">
        <v>222</v>
      </c>
      <c r="J89" s="105" t="s">
        <v>18</v>
      </c>
      <c r="K89" s="46">
        <v>752496</v>
      </c>
      <c r="L89" s="58">
        <v>46069</v>
      </c>
      <c r="M89" s="58">
        <v>46357</v>
      </c>
      <c r="N89" s="45" t="s">
        <v>183</v>
      </c>
      <c r="O89" s="45" t="s">
        <v>32</v>
      </c>
      <c r="P89" s="45" t="s">
        <v>32</v>
      </c>
      <c r="Q89" s="26" t="s">
        <v>184</v>
      </c>
    </row>
    <row r="90" spans="1:17" s="25" customFormat="1" ht="51.75" customHeight="1" x14ac:dyDescent="0.25">
      <c r="A90" s="117">
        <v>125</v>
      </c>
      <c r="B90" s="103" t="s">
        <v>379</v>
      </c>
      <c r="C90" s="103" t="s">
        <v>380</v>
      </c>
      <c r="D90" s="113" t="s">
        <v>378</v>
      </c>
      <c r="E90" s="88"/>
      <c r="F90" s="75" t="s">
        <v>221</v>
      </c>
      <c r="G90" s="82" t="s">
        <v>27</v>
      </c>
      <c r="H90" s="104" t="s">
        <v>334</v>
      </c>
      <c r="I90" s="83" t="s">
        <v>222</v>
      </c>
      <c r="J90" s="105" t="s">
        <v>18</v>
      </c>
      <c r="K90" s="46">
        <v>10000000</v>
      </c>
      <c r="L90" s="58">
        <v>46069</v>
      </c>
      <c r="M90" s="58">
        <v>46420</v>
      </c>
      <c r="N90" s="45" t="s">
        <v>183</v>
      </c>
      <c r="O90" s="45" t="s">
        <v>32</v>
      </c>
      <c r="P90" s="45" t="s">
        <v>32</v>
      </c>
      <c r="Q90" s="26" t="s">
        <v>184</v>
      </c>
    </row>
    <row r="91" spans="1:17" s="25" customFormat="1" ht="51.75" customHeight="1" x14ac:dyDescent="0.25">
      <c r="A91" s="117">
        <v>126</v>
      </c>
      <c r="B91" s="103" t="s">
        <v>383</v>
      </c>
      <c r="C91" s="103" t="s">
        <v>384</v>
      </c>
      <c r="D91" s="113" t="s">
        <v>382</v>
      </c>
      <c r="E91" s="86" t="s">
        <v>197</v>
      </c>
      <c r="F91" s="75" t="s">
        <v>221</v>
      </c>
      <c r="G91" s="82" t="s">
        <v>27</v>
      </c>
      <c r="H91" s="104" t="s">
        <v>334</v>
      </c>
      <c r="I91" s="83" t="s">
        <v>222</v>
      </c>
      <c r="J91" s="105" t="s">
        <v>18</v>
      </c>
      <c r="K91" s="46">
        <v>4000000</v>
      </c>
      <c r="L91" s="58">
        <v>46069</v>
      </c>
      <c r="M91" s="58">
        <v>46387</v>
      </c>
      <c r="N91" s="45" t="s">
        <v>183</v>
      </c>
      <c r="O91" s="45" t="s">
        <v>32</v>
      </c>
      <c r="P91" s="45" t="s">
        <v>32</v>
      </c>
      <c r="Q91" s="26" t="s">
        <v>184</v>
      </c>
    </row>
    <row r="92" spans="1:17" s="25" customFormat="1" ht="51.75" customHeight="1" x14ac:dyDescent="0.25">
      <c r="A92" s="117">
        <v>127</v>
      </c>
      <c r="B92" s="104" t="s">
        <v>388</v>
      </c>
      <c r="C92" s="104" t="s">
        <v>82</v>
      </c>
      <c r="D92" s="73" t="s">
        <v>83</v>
      </c>
      <c r="E92" s="108" t="s">
        <v>67</v>
      </c>
      <c r="F92" s="75" t="s">
        <v>221</v>
      </c>
      <c r="G92" s="82" t="s">
        <v>27</v>
      </c>
      <c r="H92" s="104" t="s">
        <v>334</v>
      </c>
      <c r="I92" s="83" t="s">
        <v>222</v>
      </c>
      <c r="J92" s="105" t="s">
        <v>18</v>
      </c>
      <c r="K92" s="46">
        <v>86367153.599999994</v>
      </c>
      <c r="L92" s="58">
        <v>46069</v>
      </c>
      <c r="M92" s="58">
        <v>46387</v>
      </c>
      <c r="N92" s="45" t="s">
        <v>183</v>
      </c>
      <c r="O92" s="45" t="s">
        <v>32</v>
      </c>
      <c r="P92" s="45" t="s">
        <v>32</v>
      </c>
      <c r="Q92" s="26" t="s">
        <v>184</v>
      </c>
    </row>
    <row r="93" spans="1:17" s="25" customFormat="1" ht="81.75" customHeight="1" x14ac:dyDescent="0.25">
      <c r="A93" s="98">
        <v>35</v>
      </c>
      <c r="B93" s="43" t="str">
        <f>LEFT(C93,6)</f>
        <v>26.20.</v>
      </c>
      <c r="C93" s="44" t="s">
        <v>108</v>
      </c>
      <c r="D93" s="86" t="s">
        <v>381</v>
      </c>
      <c r="E93" s="86" t="s">
        <v>197</v>
      </c>
      <c r="F93" s="74">
        <f>IFERROR(VLOOKUP(G93,Лист2!$B$3:$C$8,2,FALSE),"-")</f>
        <v>796</v>
      </c>
      <c r="G93" s="74" t="s">
        <v>30</v>
      </c>
      <c r="H93" s="57" t="s">
        <v>337</v>
      </c>
      <c r="I93" s="100" t="s">
        <v>17</v>
      </c>
      <c r="J93" s="47" t="s">
        <v>18</v>
      </c>
      <c r="K93" s="101">
        <v>1822374</v>
      </c>
      <c r="L93" s="102">
        <v>46069</v>
      </c>
      <c r="M93" s="102">
        <v>46387</v>
      </c>
      <c r="N93" s="45" t="s">
        <v>183</v>
      </c>
      <c r="O93" s="45" t="s">
        <v>32</v>
      </c>
      <c r="P93" s="45" t="s">
        <v>32</v>
      </c>
      <c r="Q93" s="26" t="s">
        <v>184</v>
      </c>
    </row>
    <row r="94" spans="1:17" s="25" customFormat="1" ht="68.25" customHeight="1" x14ac:dyDescent="0.25">
      <c r="A94" s="98">
        <v>39</v>
      </c>
      <c r="B94" s="43" t="str">
        <f>LEFT(C94,6)</f>
        <v>14.14.</v>
      </c>
      <c r="C94" s="44" t="s">
        <v>385</v>
      </c>
      <c r="D94" s="47" t="s">
        <v>386</v>
      </c>
      <c r="E94" s="86" t="s">
        <v>144</v>
      </c>
      <c r="F94" s="74">
        <f>IFERROR(VLOOKUP(G94,Лист2!$B$3:$C$8,2,FALSE),"-")</f>
        <v>796</v>
      </c>
      <c r="G94" s="74" t="s">
        <v>30</v>
      </c>
      <c r="H94" s="57" t="s">
        <v>387</v>
      </c>
      <c r="I94" s="100" t="s">
        <v>17</v>
      </c>
      <c r="J94" s="47" t="s">
        <v>18</v>
      </c>
      <c r="K94" s="101">
        <v>1214458.2</v>
      </c>
      <c r="L94" s="102">
        <v>46069</v>
      </c>
      <c r="M94" s="102">
        <v>46387</v>
      </c>
      <c r="N94" s="45" t="s">
        <v>185</v>
      </c>
      <c r="O94" s="45" t="s">
        <v>31</v>
      </c>
      <c r="P94" s="45" t="s">
        <v>31</v>
      </c>
      <c r="Q94" s="26" t="s">
        <v>184</v>
      </c>
    </row>
    <row r="95" spans="1:17" s="25" customFormat="1" ht="50.25" customHeight="1" x14ac:dyDescent="0.25">
      <c r="A95" s="98">
        <v>101</v>
      </c>
      <c r="B95" s="106" t="s">
        <v>276</v>
      </c>
      <c r="C95" s="106" t="s">
        <v>91</v>
      </c>
      <c r="D95" s="107" t="s">
        <v>241</v>
      </c>
      <c r="E95" s="108" t="s">
        <v>67</v>
      </c>
      <c r="F95" s="109">
        <v>876</v>
      </c>
      <c r="G95" s="45" t="s">
        <v>27</v>
      </c>
      <c r="H95" s="55">
        <v>1</v>
      </c>
      <c r="I95" s="44" t="s">
        <v>17</v>
      </c>
      <c r="J95" s="43" t="s">
        <v>18</v>
      </c>
      <c r="K95" s="99"/>
      <c r="L95" s="58">
        <v>46069</v>
      </c>
      <c r="M95" s="58">
        <v>46387</v>
      </c>
      <c r="N95" s="45" t="s">
        <v>183</v>
      </c>
      <c r="O95" s="45" t="s">
        <v>32</v>
      </c>
      <c r="P95" s="45" t="s">
        <v>32</v>
      </c>
      <c r="Q95" s="26" t="s">
        <v>184</v>
      </c>
    </row>
    <row r="96" spans="1:17" s="54" customFormat="1" ht="18" customHeight="1" x14ac:dyDescent="0.25">
      <c r="A96" s="37"/>
      <c r="B96" s="28"/>
      <c r="C96" s="29"/>
      <c r="D96" s="52" t="s">
        <v>175</v>
      </c>
      <c r="E96" s="28"/>
      <c r="F96" s="37"/>
      <c r="G96" s="37"/>
      <c r="H96" s="56"/>
      <c r="I96" s="29"/>
      <c r="J96" s="28"/>
      <c r="K96" s="53"/>
      <c r="L96" s="59"/>
      <c r="M96" s="59"/>
      <c r="N96" s="37"/>
      <c r="O96" s="37"/>
      <c r="P96" s="37"/>
      <c r="Q96" s="37"/>
    </row>
    <row r="97" spans="1:17" s="25" customFormat="1" ht="78" customHeight="1" x14ac:dyDescent="0.25">
      <c r="A97" s="98">
        <v>68</v>
      </c>
      <c r="B97" s="43" t="str">
        <f t="shared" ref="B97:B152" si="3">LEFT(C97,6)</f>
        <v>79.12.</v>
      </c>
      <c r="C97" s="100" t="s">
        <v>151</v>
      </c>
      <c r="D97" s="47" t="s">
        <v>392</v>
      </c>
      <c r="E97" s="47" t="s">
        <v>71</v>
      </c>
      <c r="F97" s="74">
        <f>IFERROR(VLOOKUP(G97,Лист2!$B$3:$C$8,2,FALSE),"-")</f>
        <v>876</v>
      </c>
      <c r="G97" s="74" t="s">
        <v>27</v>
      </c>
      <c r="H97" s="57" t="s">
        <v>334</v>
      </c>
      <c r="I97" s="100" t="s">
        <v>17</v>
      </c>
      <c r="J97" s="47" t="s">
        <v>18</v>
      </c>
      <c r="K97" s="101">
        <v>9300000</v>
      </c>
      <c r="L97" s="102">
        <v>46082</v>
      </c>
      <c r="M97" s="102">
        <v>46387</v>
      </c>
      <c r="N97" s="74" t="s">
        <v>168</v>
      </c>
      <c r="O97" s="45" t="s">
        <v>31</v>
      </c>
      <c r="P97" s="45" t="s">
        <v>184</v>
      </c>
      <c r="Q97" s="26" t="s">
        <v>184</v>
      </c>
    </row>
    <row r="98" spans="1:17" s="25" customFormat="1" ht="51.75" customHeight="1" x14ac:dyDescent="0.25">
      <c r="A98" s="26">
        <v>70</v>
      </c>
      <c r="B98" s="43" t="str">
        <f t="shared" si="3"/>
        <v>26.40.</v>
      </c>
      <c r="C98" s="44" t="s">
        <v>106</v>
      </c>
      <c r="D98" s="43" t="s">
        <v>107</v>
      </c>
      <c r="E98" s="43" t="s">
        <v>200</v>
      </c>
      <c r="F98" s="45">
        <f>IFERROR(VLOOKUP(G98,Лист2!$B$3:$C$8,2,FALSE),"-")</f>
        <v>796</v>
      </c>
      <c r="G98" s="45" t="s">
        <v>30</v>
      </c>
      <c r="H98" s="55">
        <v>5</v>
      </c>
      <c r="I98" s="44" t="s">
        <v>17</v>
      </c>
      <c r="J98" s="43" t="s">
        <v>18</v>
      </c>
      <c r="K98" s="46">
        <v>306000</v>
      </c>
      <c r="L98" s="58">
        <v>46082</v>
      </c>
      <c r="M98" s="58">
        <v>46142</v>
      </c>
      <c r="N98" s="45" t="s">
        <v>185</v>
      </c>
      <c r="O98" s="45" t="s">
        <v>31</v>
      </c>
      <c r="P98" s="45" t="s">
        <v>31</v>
      </c>
      <c r="Q98" s="26" t="s">
        <v>184</v>
      </c>
    </row>
    <row r="99" spans="1:17" s="25" customFormat="1" ht="50.25" customHeight="1" x14ac:dyDescent="0.25">
      <c r="A99" s="26">
        <v>71</v>
      </c>
      <c r="B99" s="43" t="str">
        <f t="shared" si="3"/>
        <v>46.49.</v>
      </c>
      <c r="C99" s="44" t="s">
        <v>351</v>
      </c>
      <c r="D99" s="43" t="s">
        <v>201</v>
      </c>
      <c r="E99" s="43" t="s">
        <v>138</v>
      </c>
      <c r="F99" s="45">
        <f>IFERROR(VLOOKUP(G99,Лист2!$B$3:$C$8,2,FALSE),"-")</f>
        <v>796</v>
      </c>
      <c r="G99" s="45" t="s">
        <v>30</v>
      </c>
      <c r="H99" s="55" t="s">
        <v>145</v>
      </c>
      <c r="I99" s="44" t="s">
        <v>17</v>
      </c>
      <c r="J99" s="43" t="s">
        <v>18</v>
      </c>
      <c r="K99" s="46">
        <v>1234000</v>
      </c>
      <c r="L99" s="58">
        <v>46082</v>
      </c>
      <c r="M99" s="58">
        <v>46387</v>
      </c>
      <c r="N99" s="45" t="s">
        <v>183</v>
      </c>
      <c r="O99" s="45" t="s">
        <v>32</v>
      </c>
      <c r="P99" s="45" t="s">
        <v>184</v>
      </c>
      <c r="Q99" s="26" t="s">
        <v>184</v>
      </c>
    </row>
    <row r="100" spans="1:17" s="25" customFormat="1" ht="51" customHeight="1" x14ac:dyDescent="0.25">
      <c r="A100" s="26">
        <v>72</v>
      </c>
      <c r="B100" s="43" t="str">
        <f t="shared" si="3"/>
        <v>22.22.</v>
      </c>
      <c r="C100" s="100" t="s">
        <v>139</v>
      </c>
      <c r="D100" s="47" t="s">
        <v>140</v>
      </c>
      <c r="E100" s="47" t="s">
        <v>141</v>
      </c>
      <c r="F100" s="74">
        <f>IFERROR(VLOOKUP(G100,Лист2!$B$3:$C$8,2,FALSE),"-")</f>
        <v>796</v>
      </c>
      <c r="G100" s="74" t="s">
        <v>30</v>
      </c>
      <c r="H100" s="57" t="s">
        <v>145</v>
      </c>
      <c r="I100" s="100" t="s">
        <v>17</v>
      </c>
      <c r="J100" s="47" t="s">
        <v>18</v>
      </c>
      <c r="K100" s="101">
        <v>679000</v>
      </c>
      <c r="L100" s="102">
        <v>46082</v>
      </c>
      <c r="M100" s="102">
        <v>46387</v>
      </c>
      <c r="N100" s="74" t="s">
        <v>186</v>
      </c>
      <c r="O100" s="45" t="s">
        <v>31</v>
      </c>
      <c r="P100" s="45" t="s">
        <v>31</v>
      </c>
      <c r="Q100" s="26" t="s">
        <v>184</v>
      </c>
    </row>
    <row r="101" spans="1:17" s="25" customFormat="1" ht="58.5" customHeight="1" x14ac:dyDescent="0.25">
      <c r="A101" s="98">
        <v>73</v>
      </c>
      <c r="B101" s="43" t="str">
        <f t="shared" si="3"/>
        <v>29.10.</v>
      </c>
      <c r="C101" s="100" t="s">
        <v>76</v>
      </c>
      <c r="D101" s="47" t="s">
        <v>398</v>
      </c>
      <c r="E101" s="47" t="s">
        <v>200</v>
      </c>
      <c r="F101" s="74">
        <f>IFERROR(VLOOKUP(G101,Лист2!$B$3:$C$8,2,FALSE),"-")</f>
        <v>796</v>
      </c>
      <c r="G101" s="74" t="s">
        <v>30</v>
      </c>
      <c r="H101" s="57">
        <v>2</v>
      </c>
      <c r="I101" s="100" t="s">
        <v>17</v>
      </c>
      <c r="J101" s="47" t="s">
        <v>18</v>
      </c>
      <c r="K101" s="101">
        <v>1980000</v>
      </c>
      <c r="L101" s="102">
        <v>46082</v>
      </c>
      <c r="M101" s="102">
        <v>46264</v>
      </c>
      <c r="N101" s="74" t="s">
        <v>185</v>
      </c>
      <c r="O101" s="45" t="s">
        <v>31</v>
      </c>
      <c r="P101" s="45" t="s">
        <v>31</v>
      </c>
      <c r="Q101" s="26" t="s">
        <v>184</v>
      </c>
    </row>
    <row r="102" spans="1:17" s="25" customFormat="1" ht="58.5" customHeight="1" x14ac:dyDescent="0.25">
      <c r="A102" s="26">
        <v>74</v>
      </c>
      <c r="B102" s="47" t="str">
        <f t="shared" si="3"/>
        <v>28.13.</v>
      </c>
      <c r="C102" s="100" t="s">
        <v>352</v>
      </c>
      <c r="D102" s="47" t="s">
        <v>159</v>
      </c>
      <c r="E102" s="47" t="s">
        <v>200</v>
      </c>
      <c r="F102" s="74">
        <f>IFERROR(VLOOKUP(G102,Лист2!$B$3:$C$8,2,FALSE),"-")</f>
        <v>796</v>
      </c>
      <c r="G102" s="74" t="s">
        <v>30</v>
      </c>
      <c r="H102" s="57">
        <v>1</v>
      </c>
      <c r="I102" s="100" t="s">
        <v>17</v>
      </c>
      <c r="J102" s="47" t="s">
        <v>18</v>
      </c>
      <c r="K102" s="101">
        <v>300000</v>
      </c>
      <c r="L102" s="102">
        <v>46082</v>
      </c>
      <c r="M102" s="102">
        <v>46172</v>
      </c>
      <c r="N102" s="74" t="s">
        <v>185</v>
      </c>
      <c r="O102" s="45" t="s">
        <v>31</v>
      </c>
      <c r="P102" s="45" t="s">
        <v>31</v>
      </c>
      <c r="Q102" s="26" t="s">
        <v>184</v>
      </c>
    </row>
    <row r="103" spans="1:17" s="25" customFormat="1" ht="48.75" customHeight="1" x14ac:dyDescent="0.25">
      <c r="A103" s="98">
        <v>75</v>
      </c>
      <c r="B103" s="47" t="s">
        <v>394</v>
      </c>
      <c r="C103" s="100" t="s">
        <v>393</v>
      </c>
      <c r="D103" s="47" t="s">
        <v>395</v>
      </c>
      <c r="E103" s="47" t="s">
        <v>89</v>
      </c>
      <c r="F103" s="74">
        <v>796</v>
      </c>
      <c r="G103" s="74" t="s">
        <v>30</v>
      </c>
      <c r="H103" s="57" t="s">
        <v>353</v>
      </c>
      <c r="I103" s="100" t="s">
        <v>17</v>
      </c>
      <c r="J103" s="47" t="s">
        <v>18</v>
      </c>
      <c r="K103" s="101">
        <v>518290</v>
      </c>
      <c r="L103" s="102">
        <v>46082</v>
      </c>
      <c r="M103" s="102">
        <v>46357</v>
      </c>
      <c r="N103" s="45" t="s">
        <v>186</v>
      </c>
      <c r="O103" s="45" t="s">
        <v>31</v>
      </c>
      <c r="P103" s="45" t="s">
        <v>31</v>
      </c>
      <c r="Q103" s="26" t="s">
        <v>184</v>
      </c>
    </row>
    <row r="104" spans="1:17" s="25" customFormat="1" ht="57" customHeight="1" x14ac:dyDescent="0.25">
      <c r="A104" s="26">
        <v>76</v>
      </c>
      <c r="B104" s="47" t="str">
        <f t="shared" si="3"/>
        <v>27.90.</v>
      </c>
      <c r="C104" s="100" t="s">
        <v>88</v>
      </c>
      <c r="D104" s="47" t="s">
        <v>202</v>
      </c>
      <c r="E104" s="47" t="s">
        <v>200</v>
      </c>
      <c r="F104" s="74">
        <v>796</v>
      </c>
      <c r="G104" s="74" t="s">
        <v>30</v>
      </c>
      <c r="H104" s="57" t="s">
        <v>354</v>
      </c>
      <c r="I104" s="100" t="s">
        <v>17</v>
      </c>
      <c r="J104" s="47" t="s">
        <v>18</v>
      </c>
      <c r="K104" s="101">
        <v>291000</v>
      </c>
      <c r="L104" s="102">
        <v>46082</v>
      </c>
      <c r="M104" s="102">
        <v>46357</v>
      </c>
      <c r="N104" s="45" t="s">
        <v>185</v>
      </c>
      <c r="O104" s="45" t="s">
        <v>31</v>
      </c>
      <c r="P104" s="45" t="s">
        <v>31</v>
      </c>
      <c r="Q104" s="26" t="s">
        <v>184</v>
      </c>
    </row>
    <row r="105" spans="1:17" s="25" customFormat="1" ht="60" customHeight="1" x14ac:dyDescent="0.25">
      <c r="A105" s="26">
        <v>77</v>
      </c>
      <c r="B105" s="47" t="str">
        <f t="shared" si="3"/>
        <v>43.99.</v>
      </c>
      <c r="C105" s="100" t="s">
        <v>129</v>
      </c>
      <c r="D105" s="47" t="s">
        <v>130</v>
      </c>
      <c r="E105" s="47" t="s">
        <v>58</v>
      </c>
      <c r="F105" s="74">
        <v>876</v>
      </c>
      <c r="G105" s="74" t="s">
        <v>27</v>
      </c>
      <c r="H105" s="57">
        <v>1</v>
      </c>
      <c r="I105" s="100" t="s">
        <v>17</v>
      </c>
      <c r="J105" s="47" t="s">
        <v>18</v>
      </c>
      <c r="K105" s="101">
        <v>1525000</v>
      </c>
      <c r="L105" s="102">
        <v>46082</v>
      </c>
      <c r="M105" s="102">
        <v>46387</v>
      </c>
      <c r="N105" s="45" t="s">
        <v>187</v>
      </c>
      <c r="O105" s="45" t="s">
        <v>31</v>
      </c>
      <c r="P105" s="45" t="s">
        <v>31</v>
      </c>
      <c r="Q105" s="26" t="s">
        <v>184</v>
      </c>
    </row>
    <row r="106" spans="1:17" s="25" customFormat="1" ht="54.75" customHeight="1" x14ac:dyDescent="0.25">
      <c r="A106" s="26">
        <v>78</v>
      </c>
      <c r="B106" s="47" t="str">
        <f t="shared" si="3"/>
        <v>43.39.</v>
      </c>
      <c r="C106" s="100" t="s">
        <v>126</v>
      </c>
      <c r="D106" s="47" t="s">
        <v>131</v>
      </c>
      <c r="E106" s="47" t="s">
        <v>58</v>
      </c>
      <c r="F106" s="74">
        <v>876</v>
      </c>
      <c r="G106" s="74" t="s">
        <v>27</v>
      </c>
      <c r="H106" s="57">
        <v>1</v>
      </c>
      <c r="I106" s="100" t="s">
        <v>17</v>
      </c>
      <c r="J106" s="47" t="s">
        <v>18</v>
      </c>
      <c r="K106" s="101">
        <v>1017000</v>
      </c>
      <c r="L106" s="102">
        <v>46082</v>
      </c>
      <c r="M106" s="102">
        <v>46387</v>
      </c>
      <c r="N106" s="45" t="s">
        <v>187</v>
      </c>
      <c r="O106" s="45" t="s">
        <v>31</v>
      </c>
      <c r="P106" s="45" t="s">
        <v>31</v>
      </c>
      <c r="Q106" s="26" t="s">
        <v>184</v>
      </c>
    </row>
    <row r="107" spans="1:17" s="25" customFormat="1" ht="72" customHeight="1" x14ac:dyDescent="0.25">
      <c r="A107" s="98">
        <v>89</v>
      </c>
      <c r="B107" s="47" t="str">
        <f>LEFT(C107,6)</f>
        <v>22.19.</v>
      </c>
      <c r="C107" s="100" t="s">
        <v>74</v>
      </c>
      <c r="D107" s="47" t="s">
        <v>391</v>
      </c>
      <c r="E107" s="47" t="s">
        <v>207</v>
      </c>
      <c r="F107" s="74">
        <f>IFERROR(VLOOKUP(G107,Лист2!$B$3:$C$8,2,FALSE),"-")</f>
        <v>796</v>
      </c>
      <c r="G107" s="74" t="s">
        <v>30</v>
      </c>
      <c r="H107" s="57">
        <v>20</v>
      </c>
      <c r="I107" s="100" t="s">
        <v>17</v>
      </c>
      <c r="J107" s="47" t="s">
        <v>18</v>
      </c>
      <c r="K107" s="101">
        <v>171866</v>
      </c>
      <c r="L107" s="102">
        <v>46082</v>
      </c>
      <c r="M107" s="102">
        <v>46188</v>
      </c>
      <c r="N107" s="45" t="s">
        <v>185</v>
      </c>
      <c r="O107" s="45" t="s">
        <v>31</v>
      </c>
      <c r="P107" s="45" t="s">
        <v>31</v>
      </c>
      <c r="Q107" s="26" t="s">
        <v>184</v>
      </c>
    </row>
    <row r="108" spans="1:17" s="110" customFormat="1" ht="84" customHeight="1" x14ac:dyDescent="0.25">
      <c r="A108" s="117">
        <v>128</v>
      </c>
      <c r="B108" s="114" t="s">
        <v>377</v>
      </c>
      <c r="C108" s="115" t="s">
        <v>396</v>
      </c>
      <c r="D108" s="114" t="s">
        <v>397</v>
      </c>
      <c r="E108" s="47" t="s">
        <v>406</v>
      </c>
      <c r="F108" s="74">
        <v>876</v>
      </c>
      <c r="G108" s="74" t="s">
        <v>27</v>
      </c>
      <c r="H108" s="57">
        <v>1</v>
      </c>
      <c r="I108" s="100" t="s">
        <v>17</v>
      </c>
      <c r="J108" s="47" t="s">
        <v>18</v>
      </c>
      <c r="K108" s="116">
        <v>6100000</v>
      </c>
      <c r="L108" s="102">
        <v>46082</v>
      </c>
      <c r="M108" s="102">
        <v>46387</v>
      </c>
      <c r="N108" s="45" t="s">
        <v>185</v>
      </c>
      <c r="O108" s="45" t="s">
        <v>31</v>
      </c>
      <c r="P108" s="45" t="s">
        <v>31</v>
      </c>
      <c r="Q108" s="26" t="s">
        <v>184</v>
      </c>
    </row>
    <row r="109" spans="1:17" s="110" customFormat="1" ht="56.25" customHeight="1" x14ac:dyDescent="0.25">
      <c r="A109" s="117">
        <v>129</v>
      </c>
      <c r="B109" s="119" t="s">
        <v>407</v>
      </c>
      <c r="C109" s="115" t="s">
        <v>400</v>
      </c>
      <c r="D109" s="114" t="s">
        <v>399</v>
      </c>
      <c r="E109" s="114"/>
      <c r="F109" s="74">
        <f>IFERROR(VLOOKUP(G109,Лист2!$B$3:$C$8,2,FALSE),"-")</f>
        <v>796</v>
      </c>
      <c r="G109" s="74" t="s">
        <v>30</v>
      </c>
      <c r="H109" s="57" t="s">
        <v>334</v>
      </c>
      <c r="I109" s="100" t="s">
        <v>17</v>
      </c>
      <c r="J109" s="47" t="s">
        <v>18</v>
      </c>
      <c r="K109" s="116">
        <v>120000</v>
      </c>
      <c r="L109" s="102">
        <v>46082</v>
      </c>
      <c r="M109" s="102">
        <v>46188</v>
      </c>
      <c r="N109" s="45" t="s">
        <v>183</v>
      </c>
      <c r="O109" s="45" t="s">
        <v>32</v>
      </c>
      <c r="P109" s="45" t="s">
        <v>184</v>
      </c>
      <c r="Q109" s="26" t="s">
        <v>184</v>
      </c>
    </row>
    <row r="110" spans="1:17" s="110" customFormat="1" ht="126.75" customHeight="1" x14ac:dyDescent="0.25">
      <c r="A110" s="117">
        <v>130</v>
      </c>
      <c r="B110" s="114" t="s">
        <v>290</v>
      </c>
      <c r="C110" s="115" t="s">
        <v>402</v>
      </c>
      <c r="D110" s="114" t="s">
        <v>401</v>
      </c>
      <c r="E110" s="47" t="s">
        <v>67</v>
      </c>
      <c r="F110" s="74">
        <v>876</v>
      </c>
      <c r="G110" s="74" t="s">
        <v>27</v>
      </c>
      <c r="H110" s="57">
        <v>1</v>
      </c>
      <c r="I110" s="100" t="s">
        <v>17</v>
      </c>
      <c r="J110" s="47" t="s">
        <v>18</v>
      </c>
      <c r="K110" s="116">
        <v>150000</v>
      </c>
      <c r="L110" s="102">
        <v>46082</v>
      </c>
      <c r="M110" s="102">
        <v>46157</v>
      </c>
      <c r="N110" s="45" t="s">
        <v>183</v>
      </c>
      <c r="O110" s="45" t="s">
        <v>32</v>
      </c>
      <c r="P110" s="45" t="s">
        <v>184</v>
      </c>
      <c r="Q110" s="26" t="s">
        <v>184</v>
      </c>
    </row>
    <row r="111" spans="1:17" s="110" customFormat="1" ht="60.75" customHeight="1" x14ac:dyDescent="0.25">
      <c r="A111" s="117">
        <v>131</v>
      </c>
      <c r="B111" s="114" t="s">
        <v>404</v>
      </c>
      <c r="C111" s="115" t="s">
        <v>405</v>
      </c>
      <c r="D111" s="114" t="s">
        <v>403</v>
      </c>
      <c r="E111" s="47" t="s">
        <v>67</v>
      </c>
      <c r="F111" s="74">
        <v>876</v>
      </c>
      <c r="G111" s="74" t="s">
        <v>27</v>
      </c>
      <c r="H111" s="57">
        <v>1</v>
      </c>
      <c r="I111" s="100" t="s">
        <v>17</v>
      </c>
      <c r="J111" s="47" t="s">
        <v>18</v>
      </c>
      <c r="K111" s="116">
        <v>648556.88</v>
      </c>
      <c r="L111" s="102">
        <v>46082</v>
      </c>
      <c r="M111" s="102">
        <v>46157</v>
      </c>
      <c r="N111" s="45" t="s">
        <v>183</v>
      </c>
      <c r="O111" s="45" t="s">
        <v>32</v>
      </c>
      <c r="P111" s="45" t="s">
        <v>184</v>
      </c>
      <c r="Q111" s="26" t="s">
        <v>184</v>
      </c>
    </row>
    <row r="112" spans="1:17" s="54" customFormat="1" ht="21" customHeight="1" x14ac:dyDescent="0.25">
      <c r="A112" s="37"/>
      <c r="B112" s="28"/>
      <c r="C112" s="29"/>
      <c r="D112" s="52" t="s">
        <v>176</v>
      </c>
      <c r="E112" s="28"/>
      <c r="F112" s="37"/>
      <c r="G112" s="37"/>
      <c r="H112" s="56"/>
      <c r="I112" s="29"/>
      <c r="J112" s="28"/>
      <c r="K112" s="53"/>
      <c r="L112" s="59"/>
      <c r="M112" s="59"/>
      <c r="N112" s="37"/>
      <c r="O112" s="37"/>
      <c r="P112" s="37"/>
      <c r="Q112" s="37"/>
    </row>
    <row r="113" spans="1:17" s="25" customFormat="1" ht="57.75" customHeight="1" x14ac:dyDescent="0.25">
      <c r="A113" s="26">
        <v>83</v>
      </c>
      <c r="B113" s="43" t="str">
        <f t="shared" si="3"/>
        <v>20.41.</v>
      </c>
      <c r="C113" s="44" t="s">
        <v>153</v>
      </c>
      <c r="D113" s="43" t="s">
        <v>143</v>
      </c>
      <c r="E113" s="43" t="s">
        <v>205</v>
      </c>
      <c r="F113" s="45">
        <f>IFERROR(VLOOKUP(G113,Лист2!$B$3:$C$8,2,FALSE),"-")</f>
        <v>796</v>
      </c>
      <c r="G113" s="45" t="s">
        <v>30</v>
      </c>
      <c r="H113" s="55" t="s">
        <v>145</v>
      </c>
      <c r="I113" s="44" t="s">
        <v>17</v>
      </c>
      <c r="J113" s="43" t="s">
        <v>18</v>
      </c>
      <c r="K113" s="46">
        <v>835000</v>
      </c>
      <c r="L113" s="58">
        <v>46113</v>
      </c>
      <c r="M113" s="58">
        <v>46387</v>
      </c>
      <c r="N113" s="45" t="s">
        <v>186</v>
      </c>
      <c r="O113" s="45" t="s">
        <v>31</v>
      </c>
      <c r="P113" s="45" t="s">
        <v>31</v>
      </c>
      <c r="Q113" s="26" t="s">
        <v>184</v>
      </c>
    </row>
    <row r="114" spans="1:17" s="25" customFormat="1" ht="66" customHeight="1" x14ac:dyDescent="0.25">
      <c r="A114" s="26">
        <v>84</v>
      </c>
      <c r="B114" s="43" t="str">
        <f t="shared" si="3"/>
        <v>37.00.</v>
      </c>
      <c r="C114" s="44" t="s">
        <v>85</v>
      </c>
      <c r="D114" s="43" t="s">
        <v>206</v>
      </c>
      <c r="E114" s="43" t="s">
        <v>58</v>
      </c>
      <c r="F114" s="45">
        <v>876</v>
      </c>
      <c r="G114" s="45" t="s">
        <v>27</v>
      </c>
      <c r="H114" s="55">
        <v>1</v>
      </c>
      <c r="I114" s="44" t="s">
        <v>17</v>
      </c>
      <c r="J114" s="43" t="s">
        <v>18</v>
      </c>
      <c r="K114" s="46">
        <v>400000</v>
      </c>
      <c r="L114" s="58">
        <v>46113</v>
      </c>
      <c r="M114" s="58">
        <v>46249</v>
      </c>
      <c r="N114" s="45" t="s">
        <v>169</v>
      </c>
      <c r="O114" s="45" t="s">
        <v>31</v>
      </c>
      <c r="P114" s="45" t="s">
        <v>184</v>
      </c>
      <c r="Q114" s="26" t="s">
        <v>184</v>
      </c>
    </row>
    <row r="115" spans="1:17" s="25" customFormat="1" ht="62.25" customHeight="1" x14ac:dyDescent="0.25">
      <c r="A115" s="26">
        <v>85</v>
      </c>
      <c r="B115" s="43" t="str">
        <f t="shared" si="3"/>
        <v>33.12.</v>
      </c>
      <c r="C115" s="44" t="s">
        <v>355</v>
      </c>
      <c r="D115" s="47" t="s">
        <v>211</v>
      </c>
      <c r="E115" s="43" t="s">
        <v>58</v>
      </c>
      <c r="F115" s="45">
        <v>876</v>
      </c>
      <c r="G115" s="45" t="s">
        <v>27</v>
      </c>
      <c r="H115" s="55">
        <v>1</v>
      </c>
      <c r="I115" s="44" t="s">
        <v>17</v>
      </c>
      <c r="J115" s="43" t="s">
        <v>18</v>
      </c>
      <c r="K115" s="46">
        <v>306000</v>
      </c>
      <c r="L115" s="58">
        <v>46113</v>
      </c>
      <c r="M115" s="58">
        <v>46357</v>
      </c>
      <c r="N115" s="45" t="s">
        <v>185</v>
      </c>
      <c r="O115" s="45" t="s">
        <v>31</v>
      </c>
      <c r="P115" s="45" t="s">
        <v>31</v>
      </c>
      <c r="Q115" s="26" t="s">
        <v>184</v>
      </c>
    </row>
    <row r="116" spans="1:17" s="25" customFormat="1" ht="59.25" customHeight="1" x14ac:dyDescent="0.25">
      <c r="A116" s="26">
        <v>86</v>
      </c>
      <c r="B116" s="43" t="str">
        <f t="shared" si="3"/>
        <v>43.22.</v>
      </c>
      <c r="C116" s="44" t="s">
        <v>356</v>
      </c>
      <c r="D116" s="43" t="s">
        <v>162</v>
      </c>
      <c r="E116" s="43" t="s">
        <v>58</v>
      </c>
      <c r="F116" s="45">
        <v>876</v>
      </c>
      <c r="G116" s="45" t="s">
        <v>27</v>
      </c>
      <c r="H116" s="55">
        <v>1</v>
      </c>
      <c r="I116" s="44" t="s">
        <v>17</v>
      </c>
      <c r="J116" s="43" t="s">
        <v>18</v>
      </c>
      <c r="K116" s="46">
        <v>4067000</v>
      </c>
      <c r="L116" s="58">
        <v>46113</v>
      </c>
      <c r="M116" s="58">
        <v>46266</v>
      </c>
      <c r="N116" s="45" t="s">
        <v>192</v>
      </c>
      <c r="O116" s="45" t="s">
        <v>31</v>
      </c>
      <c r="P116" s="45" t="s">
        <v>184</v>
      </c>
      <c r="Q116" s="26" t="s">
        <v>184</v>
      </c>
    </row>
    <row r="117" spans="1:17" s="25" customFormat="1" ht="55.5" customHeight="1" x14ac:dyDescent="0.25">
      <c r="A117" s="26">
        <v>88</v>
      </c>
      <c r="B117" s="43" t="str">
        <f t="shared" si="3"/>
        <v>43.33.</v>
      </c>
      <c r="C117" s="44" t="s">
        <v>132</v>
      </c>
      <c r="D117" s="43" t="s">
        <v>133</v>
      </c>
      <c r="E117" s="43" t="s">
        <v>58</v>
      </c>
      <c r="F117" s="45">
        <v>876</v>
      </c>
      <c r="G117" s="45" t="s">
        <v>27</v>
      </c>
      <c r="H117" s="55">
        <v>1</v>
      </c>
      <c r="I117" s="44" t="s">
        <v>17</v>
      </c>
      <c r="J117" s="43" t="s">
        <v>18</v>
      </c>
      <c r="K117" s="46">
        <v>1017000</v>
      </c>
      <c r="L117" s="58">
        <v>46113</v>
      </c>
      <c r="M117" s="58">
        <v>46387</v>
      </c>
      <c r="N117" s="45" t="s">
        <v>187</v>
      </c>
      <c r="O117" s="45" t="s">
        <v>31</v>
      </c>
      <c r="P117" s="45" t="s">
        <v>31</v>
      </c>
      <c r="Q117" s="26" t="s">
        <v>184</v>
      </c>
    </row>
    <row r="118" spans="1:17" s="25" customFormat="1" ht="76.5" customHeight="1" x14ac:dyDescent="0.25">
      <c r="A118" s="26">
        <v>90</v>
      </c>
      <c r="B118" s="43" t="str">
        <f>LEFT(C118,6)</f>
        <v>71.12.</v>
      </c>
      <c r="C118" s="44" t="s">
        <v>81</v>
      </c>
      <c r="D118" s="43" t="s">
        <v>357</v>
      </c>
      <c r="E118" s="43" t="s">
        <v>203</v>
      </c>
      <c r="F118" s="45">
        <v>876</v>
      </c>
      <c r="G118" s="45" t="s">
        <v>27</v>
      </c>
      <c r="H118" s="55">
        <v>1</v>
      </c>
      <c r="I118" s="44" t="s">
        <v>17</v>
      </c>
      <c r="J118" s="43" t="s">
        <v>18</v>
      </c>
      <c r="K118" s="46">
        <v>5500000</v>
      </c>
      <c r="L118" s="58">
        <v>46142</v>
      </c>
      <c r="M118" s="58">
        <v>46356</v>
      </c>
      <c r="N118" s="45" t="s">
        <v>192</v>
      </c>
      <c r="O118" s="45" t="s">
        <v>31</v>
      </c>
      <c r="P118" s="45" t="s">
        <v>31</v>
      </c>
      <c r="Q118" s="26" t="s">
        <v>184</v>
      </c>
    </row>
    <row r="119" spans="1:17" s="25" customFormat="1" ht="68.25" customHeight="1" x14ac:dyDescent="0.25">
      <c r="A119" s="98">
        <v>58</v>
      </c>
      <c r="B119" s="43" t="s">
        <v>191</v>
      </c>
      <c r="C119" s="100" t="s">
        <v>134</v>
      </c>
      <c r="D119" s="47" t="s">
        <v>410</v>
      </c>
      <c r="E119" s="43" t="s">
        <v>408</v>
      </c>
      <c r="F119" s="45">
        <v>876</v>
      </c>
      <c r="G119" s="45" t="s">
        <v>27</v>
      </c>
      <c r="H119" s="55">
        <v>1</v>
      </c>
      <c r="I119" s="44" t="s">
        <v>17</v>
      </c>
      <c r="J119" s="43" t="s">
        <v>18</v>
      </c>
      <c r="K119" s="46">
        <v>6000000</v>
      </c>
      <c r="L119" s="58">
        <v>46142</v>
      </c>
      <c r="M119" s="58">
        <v>46356</v>
      </c>
      <c r="N119" s="45" t="s">
        <v>185</v>
      </c>
      <c r="O119" s="45" t="s">
        <v>31</v>
      </c>
      <c r="P119" s="45" t="s">
        <v>31</v>
      </c>
      <c r="Q119" s="26" t="s">
        <v>184</v>
      </c>
    </row>
    <row r="120" spans="1:17" s="25" customFormat="1" ht="47.25" customHeight="1" x14ac:dyDescent="0.25">
      <c r="A120" s="98">
        <v>51</v>
      </c>
      <c r="B120" s="43" t="str">
        <f>LEFT(C120,6)</f>
        <v>28.25.</v>
      </c>
      <c r="C120" s="100" t="s">
        <v>418</v>
      </c>
      <c r="D120" s="47" t="s">
        <v>213</v>
      </c>
      <c r="E120" s="43" t="s">
        <v>409</v>
      </c>
      <c r="F120" s="45">
        <f>IFERROR(VLOOKUP(G120,Лист2!$B$3:$C$8,2,FALSE),"-")</f>
        <v>796</v>
      </c>
      <c r="G120" s="45" t="s">
        <v>30</v>
      </c>
      <c r="H120" s="55">
        <v>16</v>
      </c>
      <c r="I120" s="44" t="s">
        <v>17</v>
      </c>
      <c r="J120" s="43" t="s">
        <v>18</v>
      </c>
      <c r="K120" s="46">
        <v>3615027.51</v>
      </c>
      <c r="L120" s="58">
        <v>46113</v>
      </c>
      <c r="M120" s="58">
        <v>46266</v>
      </c>
      <c r="N120" s="45" t="s">
        <v>186</v>
      </c>
      <c r="O120" s="45" t="s">
        <v>31</v>
      </c>
      <c r="P120" s="45" t="s">
        <v>31</v>
      </c>
      <c r="Q120" s="26" t="s">
        <v>184</v>
      </c>
    </row>
    <row r="121" spans="1:17" s="25" customFormat="1" ht="49.5" customHeight="1" x14ac:dyDescent="0.25">
      <c r="A121" s="117">
        <v>98</v>
      </c>
      <c r="B121" s="47" t="str">
        <f>LEFT(C121,6)</f>
        <v>28.22.</v>
      </c>
      <c r="C121" s="100" t="s">
        <v>411</v>
      </c>
      <c r="D121" s="47" t="s">
        <v>423</v>
      </c>
      <c r="E121" s="47" t="s">
        <v>412</v>
      </c>
      <c r="F121" s="74">
        <f>IFERROR(VLOOKUP(G121,Лист2!$B$3:$C$8,2,FALSE),"-")</f>
        <v>796</v>
      </c>
      <c r="G121" s="74" t="s">
        <v>30</v>
      </c>
      <c r="H121" s="57" t="s">
        <v>336</v>
      </c>
      <c r="I121" s="100" t="s">
        <v>17</v>
      </c>
      <c r="J121" s="47" t="s">
        <v>18</v>
      </c>
      <c r="K121" s="101">
        <v>599761.30000000005</v>
      </c>
      <c r="L121" s="58">
        <v>46113</v>
      </c>
      <c r="M121" s="58">
        <v>46266</v>
      </c>
      <c r="N121" s="45" t="s">
        <v>186</v>
      </c>
      <c r="O121" s="45" t="s">
        <v>31</v>
      </c>
      <c r="P121" s="45" t="s">
        <v>31</v>
      </c>
      <c r="Q121" s="26"/>
    </row>
    <row r="122" spans="1:17" s="25" customFormat="1" ht="47.25" customHeight="1" x14ac:dyDescent="0.25">
      <c r="A122" s="117">
        <v>132</v>
      </c>
      <c r="B122" s="47" t="str">
        <f>LEFT(C122,6)</f>
        <v>26.30.</v>
      </c>
      <c r="C122" s="100" t="s">
        <v>73</v>
      </c>
      <c r="D122" s="47" t="s">
        <v>417</v>
      </c>
      <c r="E122" s="47" t="s">
        <v>413</v>
      </c>
      <c r="F122" s="74">
        <f>IFERROR(VLOOKUP(G122,Лист2!$B$3:$C$8,2,FALSE),"-")</f>
        <v>796</v>
      </c>
      <c r="G122" s="74" t="s">
        <v>30</v>
      </c>
      <c r="H122" s="57" t="s">
        <v>336</v>
      </c>
      <c r="I122" s="100" t="s">
        <v>17</v>
      </c>
      <c r="J122" s="47" t="s">
        <v>18</v>
      </c>
      <c r="K122" s="101">
        <v>2959066</v>
      </c>
      <c r="L122" s="102">
        <v>46113</v>
      </c>
      <c r="M122" s="102">
        <v>46204</v>
      </c>
      <c r="N122" s="45" t="s">
        <v>186</v>
      </c>
      <c r="O122" s="45" t="s">
        <v>31</v>
      </c>
      <c r="P122" s="45" t="s">
        <v>31</v>
      </c>
      <c r="Q122" s="26"/>
    </row>
    <row r="123" spans="1:17" s="25" customFormat="1" ht="48.75" customHeight="1" x14ac:dyDescent="0.25">
      <c r="A123" s="117">
        <v>133</v>
      </c>
      <c r="B123" s="47" t="s">
        <v>394</v>
      </c>
      <c r="C123" s="100" t="s">
        <v>393</v>
      </c>
      <c r="D123" s="47" t="s">
        <v>420</v>
      </c>
      <c r="E123" s="47" t="s">
        <v>414</v>
      </c>
      <c r="F123" s="74">
        <v>796</v>
      </c>
      <c r="G123" s="74" t="s">
        <v>30</v>
      </c>
      <c r="H123" s="57" t="s">
        <v>421</v>
      </c>
      <c r="I123" s="100" t="s">
        <v>17</v>
      </c>
      <c r="J123" s="47" t="s">
        <v>18</v>
      </c>
      <c r="K123" s="101">
        <v>451259.7</v>
      </c>
      <c r="L123" s="102">
        <v>46113</v>
      </c>
      <c r="M123" s="102">
        <v>46204</v>
      </c>
      <c r="N123" s="45" t="s">
        <v>186</v>
      </c>
      <c r="O123" s="45" t="s">
        <v>31</v>
      </c>
      <c r="P123" s="45" t="s">
        <v>31</v>
      </c>
      <c r="Q123" s="26" t="s">
        <v>184</v>
      </c>
    </row>
    <row r="124" spans="1:17" s="25" customFormat="1" ht="71.25" customHeight="1" x14ac:dyDescent="0.25">
      <c r="A124" s="98">
        <v>62</v>
      </c>
      <c r="B124" s="43" t="str">
        <f>LEFT(C124,6)</f>
        <v>29.10.</v>
      </c>
      <c r="C124" s="100" t="s">
        <v>77</v>
      </c>
      <c r="D124" s="47" t="s">
        <v>424</v>
      </c>
      <c r="E124" s="47" t="s">
        <v>197</v>
      </c>
      <c r="F124" s="74">
        <f>IFERROR(VLOOKUP(G124,Лист2!$B$3:$C$8,2,FALSE),"-")</f>
        <v>796</v>
      </c>
      <c r="G124" s="74" t="s">
        <v>30</v>
      </c>
      <c r="H124" s="57">
        <v>1</v>
      </c>
      <c r="I124" s="100" t="s">
        <v>17</v>
      </c>
      <c r="J124" s="47" t="s">
        <v>18</v>
      </c>
      <c r="K124" s="101">
        <v>10880000</v>
      </c>
      <c r="L124" s="102">
        <v>46113</v>
      </c>
      <c r="M124" s="102">
        <v>46235</v>
      </c>
      <c r="N124" s="74" t="s">
        <v>185</v>
      </c>
      <c r="O124" s="45" t="s">
        <v>31</v>
      </c>
      <c r="P124" s="45" t="s">
        <v>31</v>
      </c>
      <c r="Q124" s="26" t="s">
        <v>184</v>
      </c>
    </row>
    <row r="125" spans="1:17" s="25" customFormat="1" ht="63" customHeight="1" x14ac:dyDescent="0.25">
      <c r="A125" s="123">
        <v>69</v>
      </c>
      <c r="B125" s="47" t="str">
        <f>LEFT(C125,6)</f>
        <v>43.32.</v>
      </c>
      <c r="C125" s="100" t="s">
        <v>128</v>
      </c>
      <c r="D125" s="47" t="s">
        <v>415</v>
      </c>
      <c r="E125" s="47" t="s">
        <v>416</v>
      </c>
      <c r="F125" s="74">
        <v>876</v>
      </c>
      <c r="G125" s="74" t="s">
        <v>27</v>
      </c>
      <c r="H125" s="57">
        <v>1</v>
      </c>
      <c r="I125" s="100" t="s">
        <v>17</v>
      </c>
      <c r="J125" s="47" t="s">
        <v>18</v>
      </c>
      <c r="K125" s="101">
        <v>1896074.66</v>
      </c>
      <c r="L125" s="102">
        <v>46113</v>
      </c>
      <c r="M125" s="102">
        <v>46295</v>
      </c>
      <c r="N125" s="74" t="s">
        <v>187</v>
      </c>
      <c r="O125" s="45" t="s">
        <v>31</v>
      </c>
      <c r="P125" s="45" t="s">
        <v>31</v>
      </c>
      <c r="Q125" s="26" t="s">
        <v>184</v>
      </c>
    </row>
    <row r="126" spans="1:17" s="25" customFormat="1" ht="79.5" customHeight="1" x14ac:dyDescent="0.25">
      <c r="A126" s="98">
        <v>79</v>
      </c>
      <c r="B126" s="47" t="s">
        <v>433</v>
      </c>
      <c r="C126" s="100" t="s">
        <v>434</v>
      </c>
      <c r="D126" s="47" t="s">
        <v>419</v>
      </c>
      <c r="E126" s="47" t="s">
        <v>58</v>
      </c>
      <c r="F126" s="74">
        <v>876</v>
      </c>
      <c r="G126" s="74" t="s">
        <v>27</v>
      </c>
      <c r="H126" s="57">
        <v>1</v>
      </c>
      <c r="I126" s="100" t="s">
        <v>17</v>
      </c>
      <c r="J126" s="47" t="s">
        <v>18</v>
      </c>
      <c r="K126" s="101">
        <v>1219324.74</v>
      </c>
      <c r="L126" s="102">
        <v>46113</v>
      </c>
      <c r="M126" s="102">
        <v>46254</v>
      </c>
      <c r="N126" s="45" t="s">
        <v>187</v>
      </c>
      <c r="O126" s="45" t="s">
        <v>31</v>
      </c>
      <c r="P126" s="45" t="s">
        <v>31</v>
      </c>
      <c r="Q126" s="26" t="s">
        <v>184</v>
      </c>
    </row>
    <row r="127" spans="1:17" s="25" customFormat="1" ht="60.75" customHeight="1" x14ac:dyDescent="0.25">
      <c r="A127" s="98">
        <v>93</v>
      </c>
      <c r="B127" s="43" t="str">
        <f>LEFT(C127,6)</f>
        <v>26.30.</v>
      </c>
      <c r="C127" s="44" t="s">
        <v>75</v>
      </c>
      <c r="D127" s="47" t="s">
        <v>156</v>
      </c>
      <c r="E127" s="47" t="s">
        <v>207</v>
      </c>
      <c r="F127" s="74">
        <f>IFERROR(VLOOKUP(G127,Лист2!$B$3:$C$8,2,FALSE),"-")</f>
        <v>796</v>
      </c>
      <c r="G127" s="74" t="s">
        <v>30</v>
      </c>
      <c r="H127" s="57">
        <v>10</v>
      </c>
      <c r="I127" s="100" t="s">
        <v>17</v>
      </c>
      <c r="J127" s="47" t="s">
        <v>18</v>
      </c>
      <c r="K127" s="101">
        <v>128400</v>
      </c>
      <c r="L127" s="102">
        <v>46113</v>
      </c>
      <c r="M127" s="58">
        <v>46218</v>
      </c>
      <c r="N127" s="45" t="s">
        <v>185</v>
      </c>
      <c r="O127" s="45" t="s">
        <v>31</v>
      </c>
      <c r="P127" s="45" t="s">
        <v>31</v>
      </c>
      <c r="Q127" s="26" t="s">
        <v>184</v>
      </c>
    </row>
    <row r="128" spans="1:17" s="25" customFormat="1" ht="87.75" customHeight="1" x14ac:dyDescent="0.25">
      <c r="A128" s="117">
        <v>134</v>
      </c>
      <c r="B128" s="47" t="s">
        <v>347</v>
      </c>
      <c r="C128" s="100" t="s">
        <v>356</v>
      </c>
      <c r="D128" s="47" t="s">
        <v>422</v>
      </c>
      <c r="E128" s="47" t="s">
        <v>203</v>
      </c>
      <c r="F128" s="74">
        <v>876</v>
      </c>
      <c r="G128" s="74" t="s">
        <v>27</v>
      </c>
      <c r="H128" s="57">
        <v>1</v>
      </c>
      <c r="I128" s="100" t="s">
        <v>17</v>
      </c>
      <c r="J128" s="47" t="s">
        <v>18</v>
      </c>
      <c r="K128" s="101">
        <v>4048690</v>
      </c>
      <c r="L128" s="102">
        <v>46113</v>
      </c>
      <c r="M128" s="102">
        <v>46204</v>
      </c>
      <c r="N128" s="45" t="s">
        <v>187</v>
      </c>
      <c r="O128" s="45" t="s">
        <v>31</v>
      </c>
      <c r="P128" s="45" t="s">
        <v>31</v>
      </c>
      <c r="Q128" s="26" t="s">
        <v>184</v>
      </c>
    </row>
    <row r="129" spans="1:17" s="25" customFormat="1" ht="64.5" customHeight="1" x14ac:dyDescent="0.25">
      <c r="A129" s="117">
        <v>135</v>
      </c>
      <c r="B129" s="47" t="s">
        <v>428</v>
      </c>
      <c r="C129" s="100" t="s">
        <v>427</v>
      </c>
      <c r="D129" s="47" t="s">
        <v>425</v>
      </c>
      <c r="E129" s="47" t="s">
        <v>197</v>
      </c>
      <c r="F129" s="74">
        <f>IFERROR(VLOOKUP(G129,Лист2!$B$3:$C$8,2,FALSE),"-")</f>
        <v>796</v>
      </c>
      <c r="G129" s="74" t="s">
        <v>30</v>
      </c>
      <c r="H129" s="57" t="s">
        <v>426</v>
      </c>
      <c r="I129" s="100" t="s">
        <v>17</v>
      </c>
      <c r="J129" s="47" t="s">
        <v>18</v>
      </c>
      <c r="K129" s="101">
        <v>480000</v>
      </c>
      <c r="L129" s="102">
        <v>46113</v>
      </c>
      <c r="M129" s="102">
        <v>46204</v>
      </c>
      <c r="N129" s="45" t="s">
        <v>185</v>
      </c>
      <c r="O129" s="45" t="s">
        <v>31</v>
      </c>
      <c r="P129" s="45" t="s">
        <v>31</v>
      </c>
      <c r="Q129" s="26" t="s">
        <v>184</v>
      </c>
    </row>
    <row r="130" spans="1:17" s="25" customFormat="1" ht="63" customHeight="1" x14ac:dyDescent="0.25">
      <c r="A130" s="117">
        <v>136</v>
      </c>
      <c r="B130" s="47" t="s">
        <v>191</v>
      </c>
      <c r="C130" s="100" t="s">
        <v>134</v>
      </c>
      <c r="D130" s="47" t="s">
        <v>429</v>
      </c>
      <c r="E130" s="47" t="s">
        <v>58</v>
      </c>
      <c r="F130" s="74">
        <v>876</v>
      </c>
      <c r="G130" s="74" t="s">
        <v>27</v>
      </c>
      <c r="H130" s="57">
        <v>1</v>
      </c>
      <c r="I130" s="100" t="s">
        <v>17</v>
      </c>
      <c r="J130" s="47" t="s">
        <v>18</v>
      </c>
      <c r="K130" s="101">
        <v>15991781.73</v>
      </c>
      <c r="L130" s="102">
        <v>46113</v>
      </c>
      <c r="M130" s="102">
        <v>46356</v>
      </c>
      <c r="N130" s="45" t="s">
        <v>185</v>
      </c>
      <c r="O130" s="45" t="s">
        <v>31</v>
      </c>
      <c r="P130" s="45" t="s">
        <v>31</v>
      </c>
      <c r="Q130" s="26" t="s">
        <v>184</v>
      </c>
    </row>
    <row r="131" spans="1:17" s="25" customFormat="1" ht="58.5" customHeight="1" x14ac:dyDescent="0.25">
      <c r="A131" s="117">
        <v>137</v>
      </c>
      <c r="B131" s="47" t="s">
        <v>278</v>
      </c>
      <c r="C131" s="100" t="s">
        <v>431</v>
      </c>
      <c r="D131" s="47" t="s">
        <v>95</v>
      </c>
      <c r="E131" s="47" t="s">
        <v>430</v>
      </c>
      <c r="F131" s="74">
        <v>876</v>
      </c>
      <c r="G131" s="74" t="s">
        <v>27</v>
      </c>
      <c r="H131" s="57">
        <v>1</v>
      </c>
      <c r="I131" s="100" t="s">
        <v>17</v>
      </c>
      <c r="J131" s="47" t="s">
        <v>18</v>
      </c>
      <c r="K131" s="101">
        <v>981106.46</v>
      </c>
      <c r="L131" s="102">
        <v>46113</v>
      </c>
      <c r="M131" s="102">
        <v>46386</v>
      </c>
      <c r="N131" s="45" t="s">
        <v>185</v>
      </c>
      <c r="O131" s="45" t="s">
        <v>31</v>
      </c>
      <c r="P131" s="45" t="s">
        <v>31</v>
      </c>
      <c r="Q131" s="26" t="s">
        <v>184</v>
      </c>
    </row>
    <row r="132" spans="1:17" s="25" customFormat="1" ht="58.5" customHeight="1" x14ac:dyDescent="0.25">
      <c r="A132" s="123">
        <v>138</v>
      </c>
      <c r="B132" s="47" t="s">
        <v>288</v>
      </c>
      <c r="C132" s="100" t="s">
        <v>359</v>
      </c>
      <c r="D132" s="47" t="s">
        <v>435</v>
      </c>
      <c r="E132" s="47" t="s">
        <v>58</v>
      </c>
      <c r="F132" s="74">
        <v>876</v>
      </c>
      <c r="G132" s="74" t="s">
        <v>27</v>
      </c>
      <c r="H132" s="57">
        <v>1</v>
      </c>
      <c r="I132" s="100" t="s">
        <v>17</v>
      </c>
      <c r="J132" s="47" t="s">
        <v>18</v>
      </c>
      <c r="K132" s="101">
        <v>893549</v>
      </c>
      <c r="L132" s="102">
        <v>46113</v>
      </c>
      <c r="M132" s="102">
        <v>46204</v>
      </c>
      <c r="N132" s="45" t="s">
        <v>185</v>
      </c>
      <c r="O132" s="45" t="s">
        <v>31</v>
      </c>
      <c r="P132" s="45" t="s">
        <v>31</v>
      </c>
      <c r="Q132" s="26" t="s">
        <v>184</v>
      </c>
    </row>
    <row r="133" spans="1:17" s="25" customFormat="1" ht="91.5" customHeight="1" x14ac:dyDescent="0.25">
      <c r="A133" s="117">
        <v>140</v>
      </c>
      <c r="B133" s="126" t="s">
        <v>433</v>
      </c>
      <c r="C133" s="100" t="s">
        <v>440</v>
      </c>
      <c r="D133" s="47" t="s">
        <v>441</v>
      </c>
      <c r="E133" s="47" t="s">
        <v>58</v>
      </c>
      <c r="F133" s="74">
        <v>876</v>
      </c>
      <c r="G133" s="74" t="s">
        <v>27</v>
      </c>
      <c r="H133" s="57">
        <v>1</v>
      </c>
      <c r="I133" s="100" t="s">
        <v>17</v>
      </c>
      <c r="J133" s="47" t="s">
        <v>18</v>
      </c>
      <c r="K133" s="101">
        <v>552993.26</v>
      </c>
      <c r="L133" s="102">
        <v>46113</v>
      </c>
      <c r="M133" s="102">
        <v>46204</v>
      </c>
      <c r="N133" s="45" t="s">
        <v>185</v>
      </c>
      <c r="O133" s="45" t="s">
        <v>31</v>
      </c>
      <c r="P133" s="45" t="s">
        <v>31</v>
      </c>
      <c r="Q133" s="26" t="s">
        <v>184</v>
      </c>
    </row>
    <row r="134" spans="1:17" s="54" customFormat="1" ht="19.5" customHeight="1" x14ac:dyDescent="0.25">
      <c r="A134" s="37"/>
      <c r="B134" s="28"/>
      <c r="C134" s="29"/>
      <c r="D134" s="52" t="s">
        <v>177</v>
      </c>
      <c r="E134" s="28"/>
      <c r="F134" s="37"/>
      <c r="G134" s="37"/>
      <c r="H134" s="56"/>
      <c r="I134" s="29"/>
      <c r="J134" s="28"/>
      <c r="K134" s="53"/>
      <c r="L134" s="59"/>
      <c r="M134" s="59"/>
      <c r="N134" s="37"/>
      <c r="O134" s="37"/>
      <c r="P134" s="37"/>
      <c r="Q134" s="37"/>
    </row>
    <row r="135" spans="1:17" s="25" customFormat="1" ht="50.25" customHeight="1" x14ac:dyDescent="0.25">
      <c r="A135" s="26">
        <v>91</v>
      </c>
      <c r="B135" s="43" t="str">
        <f t="shared" si="3"/>
        <v>37.00.</v>
      </c>
      <c r="C135" s="44" t="s">
        <v>85</v>
      </c>
      <c r="D135" s="43" t="s">
        <v>204</v>
      </c>
      <c r="E135" s="43" t="s">
        <v>203</v>
      </c>
      <c r="F135" s="45">
        <v>876</v>
      </c>
      <c r="G135" s="45" t="s">
        <v>27</v>
      </c>
      <c r="H135" s="55">
        <v>1</v>
      </c>
      <c r="I135" s="44" t="s">
        <v>17</v>
      </c>
      <c r="J135" s="43" t="s">
        <v>18</v>
      </c>
      <c r="K135" s="46">
        <v>612000</v>
      </c>
      <c r="L135" s="58">
        <v>46143</v>
      </c>
      <c r="M135" s="58">
        <v>46296</v>
      </c>
      <c r="N135" s="45" t="s">
        <v>192</v>
      </c>
      <c r="O135" s="45" t="s">
        <v>31</v>
      </c>
      <c r="P135" s="45" t="s">
        <v>184</v>
      </c>
      <c r="Q135" s="26" t="s">
        <v>184</v>
      </c>
    </row>
    <row r="136" spans="1:17" s="25" customFormat="1" ht="60.75" customHeight="1" x14ac:dyDescent="0.25">
      <c r="A136" s="26">
        <v>92</v>
      </c>
      <c r="B136" s="43" t="str">
        <f t="shared" si="3"/>
        <v>27.90.</v>
      </c>
      <c r="C136" s="44" t="s">
        <v>88</v>
      </c>
      <c r="D136" s="47" t="s">
        <v>432</v>
      </c>
      <c r="E136" s="47" t="s">
        <v>203</v>
      </c>
      <c r="F136" s="74">
        <v>876</v>
      </c>
      <c r="G136" s="74" t="s">
        <v>27</v>
      </c>
      <c r="H136" s="57">
        <v>1</v>
      </c>
      <c r="I136" s="100" t="s">
        <v>17</v>
      </c>
      <c r="J136" s="47" t="s">
        <v>18</v>
      </c>
      <c r="K136" s="101">
        <v>255000</v>
      </c>
      <c r="L136" s="102">
        <v>46143</v>
      </c>
      <c r="M136" s="58">
        <v>46357</v>
      </c>
      <c r="N136" s="45" t="s">
        <v>185</v>
      </c>
      <c r="O136" s="45" t="s">
        <v>31</v>
      </c>
      <c r="P136" s="45" t="s">
        <v>31</v>
      </c>
      <c r="Q136" s="26" t="s">
        <v>184</v>
      </c>
    </row>
    <row r="137" spans="1:17" s="25" customFormat="1" ht="60" customHeight="1" x14ac:dyDescent="0.25">
      <c r="A137" s="98">
        <v>94</v>
      </c>
      <c r="B137" s="43" t="str">
        <f>LEFT(C137,6)</f>
        <v>43.29.</v>
      </c>
      <c r="C137" s="44" t="s">
        <v>84</v>
      </c>
      <c r="D137" s="47" t="s">
        <v>445</v>
      </c>
      <c r="E137" s="47" t="s">
        <v>203</v>
      </c>
      <c r="F137" s="74">
        <v>876</v>
      </c>
      <c r="G137" s="74" t="s">
        <v>27</v>
      </c>
      <c r="H137" s="57">
        <v>1</v>
      </c>
      <c r="I137" s="100" t="s">
        <v>17</v>
      </c>
      <c r="J137" s="47" t="s">
        <v>18</v>
      </c>
      <c r="K137" s="101">
        <v>238022</v>
      </c>
      <c r="L137" s="102">
        <v>46157</v>
      </c>
      <c r="M137" s="58">
        <v>46357</v>
      </c>
      <c r="N137" s="45" t="s">
        <v>185</v>
      </c>
      <c r="O137" s="45" t="s">
        <v>31</v>
      </c>
      <c r="P137" s="45" t="s">
        <v>31</v>
      </c>
      <c r="Q137" s="26" t="s">
        <v>184</v>
      </c>
    </row>
    <row r="138" spans="1:17" s="25" customFormat="1" ht="62.25" customHeight="1" x14ac:dyDescent="0.25">
      <c r="A138" s="98">
        <v>80</v>
      </c>
      <c r="B138" s="43" t="str">
        <f>LEFT(C138,6)</f>
        <v>81.21.</v>
      </c>
      <c r="C138" s="44" t="s">
        <v>272</v>
      </c>
      <c r="D138" s="47" t="s">
        <v>97</v>
      </c>
      <c r="E138" s="47" t="s">
        <v>98</v>
      </c>
      <c r="F138" s="74">
        <v>876</v>
      </c>
      <c r="G138" s="74" t="s">
        <v>27</v>
      </c>
      <c r="H138" s="57">
        <v>1</v>
      </c>
      <c r="I138" s="100" t="s">
        <v>17</v>
      </c>
      <c r="J138" s="47" t="s">
        <v>18</v>
      </c>
      <c r="K138" s="101">
        <v>1220000</v>
      </c>
      <c r="L138" s="102">
        <v>46157</v>
      </c>
      <c r="M138" s="58">
        <v>46265</v>
      </c>
      <c r="N138" s="45" t="s">
        <v>187</v>
      </c>
      <c r="O138" s="45" t="s">
        <v>31</v>
      </c>
      <c r="P138" s="45" t="s">
        <v>31</v>
      </c>
      <c r="Q138" s="26" t="s">
        <v>184</v>
      </c>
    </row>
    <row r="139" spans="1:17" s="25" customFormat="1" ht="61.5" customHeight="1" x14ac:dyDescent="0.25">
      <c r="A139" s="98">
        <v>81</v>
      </c>
      <c r="B139" s="43" t="str">
        <f>LEFT(C139,6)</f>
        <v>81.21.</v>
      </c>
      <c r="C139" s="44" t="s">
        <v>272</v>
      </c>
      <c r="D139" s="47" t="s">
        <v>100</v>
      </c>
      <c r="E139" s="47" t="s">
        <v>98</v>
      </c>
      <c r="F139" s="74">
        <v>876</v>
      </c>
      <c r="G139" s="74" t="s">
        <v>27</v>
      </c>
      <c r="H139" s="57">
        <v>1</v>
      </c>
      <c r="I139" s="100" t="s">
        <v>17</v>
      </c>
      <c r="J139" s="47" t="s">
        <v>18</v>
      </c>
      <c r="K139" s="101">
        <v>2035000</v>
      </c>
      <c r="L139" s="102">
        <v>46157</v>
      </c>
      <c r="M139" s="58">
        <v>46265</v>
      </c>
      <c r="N139" s="45" t="s">
        <v>187</v>
      </c>
      <c r="O139" s="45" t="s">
        <v>31</v>
      </c>
      <c r="P139" s="45" t="s">
        <v>31</v>
      </c>
      <c r="Q139" s="26" t="s">
        <v>184</v>
      </c>
    </row>
    <row r="140" spans="1:17" s="25" customFormat="1" ht="58.5" customHeight="1" x14ac:dyDescent="0.25">
      <c r="A140" s="117">
        <v>139</v>
      </c>
      <c r="B140" s="126" t="s">
        <v>439</v>
      </c>
      <c r="C140" s="100" t="s">
        <v>438</v>
      </c>
      <c r="D140" s="47" t="s">
        <v>436</v>
      </c>
      <c r="E140" s="47"/>
      <c r="F140" s="74">
        <f>IFERROR(VLOOKUP(G140,Лист2!$B$3:$C$8,2,FALSE),"-")</f>
        <v>796</v>
      </c>
      <c r="G140" s="74" t="s">
        <v>30</v>
      </c>
      <c r="H140" s="57" t="s">
        <v>437</v>
      </c>
      <c r="I140" s="100" t="s">
        <v>17</v>
      </c>
      <c r="J140" s="47" t="s">
        <v>18</v>
      </c>
      <c r="K140" s="101">
        <v>192768</v>
      </c>
      <c r="L140" s="102">
        <v>46157</v>
      </c>
      <c r="M140" s="102">
        <v>46254</v>
      </c>
      <c r="N140" s="45" t="s">
        <v>169</v>
      </c>
      <c r="O140" s="45" t="s">
        <v>31</v>
      </c>
      <c r="P140" s="45" t="s">
        <v>184</v>
      </c>
      <c r="Q140" s="26" t="s">
        <v>184</v>
      </c>
    </row>
    <row r="141" spans="1:17" s="25" customFormat="1" ht="61.5" customHeight="1" x14ac:dyDescent="0.25">
      <c r="A141" s="117">
        <v>141</v>
      </c>
      <c r="B141" s="43" t="s">
        <v>366</v>
      </c>
      <c r="C141" s="44" t="s">
        <v>443</v>
      </c>
      <c r="D141" s="43" t="s">
        <v>442</v>
      </c>
      <c r="E141" s="47" t="s">
        <v>197</v>
      </c>
      <c r="F141" s="74">
        <f>IFERROR(VLOOKUP(G141,Лист2!$B$3:$C$8,2,FALSE),"-")</f>
        <v>796</v>
      </c>
      <c r="G141" s="74" t="s">
        <v>30</v>
      </c>
      <c r="H141" s="57" t="s">
        <v>444</v>
      </c>
      <c r="I141" s="100" t="s">
        <v>17</v>
      </c>
      <c r="J141" s="47" t="s">
        <v>18</v>
      </c>
      <c r="K141" s="101">
        <v>2306683.33</v>
      </c>
      <c r="L141" s="102">
        <v>46157</v>
      </c>
      <c r="M141" s="58">
        <v>46357</v>
      </c>
      <c r="N141" s="45" t="s">
        <v>186</v>
      </c>
      <c r="O141" s="45" t="s">
        <v>31</v>
      </c>
      <c r="P141" s="45" t="s">
        <v>31</v>
      </c>
      <c r="Q141" s="26" t="s">
        <v>184</v>
      </c>
    </row>
    <row r="142" spans="1:17" s="25" customFormat="1" ht="75.75" customHeight="1" x14ac:dyDescent="0.25">
      <c r="A142" s="123">
        <v>87</v>
      </c>
      <c r="B142" s="43" t="str">
        <f>LEFT(C142,6)</f>
        <v>43.39.</v>
      </c>
      <c r="C142" s="44" t="s">
        <v>126</v>
      </c>
      <c r="D142" s="43" t="s">
        <v>447</v>
      </c>
      <c r="E142" s="43" t="s">
        <v>58</v>
      </c>
      <c r="F142" s="45">
        <v>876</v>
      </c>
      <c r="G142" s="45" t="s">
        <v>27</v>
      </c>
      <c r="H142" s="55">
        <v>1</v>
      </c>
      <c r="I142" s="44" t="s">
        <v>17</v>
      </c>
      <c r="J142" s="43" t="s">
        <v>18</v>
      </c>
      <c r="K142" s="46">
        <v>8223727.5899999999</v>
      </c>
      <c r="L142" s="102">
        <v>46157</v>
      </c>
      <c r="M142" s="58">
        <v>46285</v>
      </c>
      <c r="N142" s="45" t="s">
        <v>185</v>
      </c>
      <c r="O142" s="45" t="s">
        <v>31</v>
      </c>
      <c r="P142" s="45" t="s">
        <v>31</v>
      </c>
      <c r="Q142" s="26" t="s">
        <v>184</v>
      </c>
    </row>
    <row r="143" spans="1:17" s="25" customFormat="1" ht="55.5" customHeight="1" x14ac:dyDescent="0.25">
      <c r="A143" s="117">
        <v>142</v>
      </c>
      <c r="B143" s="43" t="str">
        <f t="shared" ref="B143" si="4">LEFT(C143,6)</f>
        <v>70.22.</v>
      </c>
      <c r="C143" s="44" t="s">
        <v>79</v>
      </c>
      <c r="D143" s="43" t="s">
        <v>446</v>
      </c>
      <c r="E143" s="43" t="s">
        <v>67</v>
      </c>
      <c r="F143" s="45">
        <v>876</v>
      </c>
      <c r="G143" s="45" t="s">
        <v>27</v>
      </c>
      <c r="H143" s="55">
        <v>1</v>
      </c>
      <c r="I143" s="44" t="s">
        <v>17</v>
      </c>
      <c r="J143" s="43" t="s">
        <v>18</v>
      </c>
      <c r="K143" s="46">
        <v>174989.1</v>
      </c>
      <c r="L143" s="102">
        <v>46157</v>
      </c>
      <c r="M143" s="58">
        <v>46357</v>
      </c>
      <c r="N143" s="45" t="s">
        <v>183</v>
      </c>
      <c r="O143" s="45" t="s">
        <v>32</v>
      </c>
      <c r="P143" s="45" t="s">
        <v>184</v>
      </c>
      <c r="Q143" s="26" t="s">
        <v>184</v>
      </c>
    </row>
    <row r="144" spans="1:17" s="25" customFormat="1" ht="55.5" customHeight="1" x14ac:dyDescent="0.25">
      <c r="A144" s="117">
        <v>143</v>
      </c>
      <c r="B144" s="91" t="s">
        <v>264</v>
      </c>
      <c r="C144" s="91" t="s">
        <v>265</v>
      </c>
      <c r="D144" s="93" t="s">
        <v>232</v>
      </c>
      <c r="E144" s="43" t="s">
        <v>67</v>
      </c>
      <c r="F144" s="45">
        <v>876</v>
      </c>
      <c r="G144" s="45" t="s">
        <v>27</v>
      </c>
      <c r="H144" s="55">
        <v>1</v>
      </c>
      <c r="I144" s="44" t="s">
        <v>17</v>
      </c>
      <c r="J144" s="43" t="s">
        <v>18</v>
      </c>
      <c r="K144" s="46">
        <v>177072</v>
      </c>
      <c r="L144" s="102">
        <v>46157</v>
      </c>
      <c r="M144" s="58">
        <v>46477</v>
      </c>
      <c r="N144" s="45" t="s">
        <v>183</v>
      </c>
      <c r="O144" s="45" t="s">
        <v>32</v>
      </c>
      <c r="P144" s="45" t="s">
        <v>184</v>
      </c>
      <c r="Q144" s="26" t="s">
        <v>184</v>
      </c>
    </row>
    <row r="145" spans="1:17" s="25" customFormat="1" ht="51.75" customHeight="1" x14ac:dyDescent="0.25">
      <c r="A145" s="117">
        <v>144</v>
      </c>
      <c r="B145" s="103" t="s">
        <v>383</v>
      </c>
      <c r="C145" s="103" t="s">
        <v>384</v>
      </c>
      <c r="D145" s="113" t="s">
        <v>382</v>
      </c>
      <c r="E145" s="86" t="s">
        <v>197</v>
      </c>
      <c r="F145" s="75" t="s">
        <v>221</v>
      </c>
      <c r="G145" s="82" t="s">
        <v>27</v>
      </c>
      <c r="H145" s="104" t="s">
        <v>334</v>
      </c>
      <c r="I145" s="83" t="s">
        <v>222</v>
      </c>
      <c r="J145" s="105" t="s">
        <v>18</v>
      </c>
      <c r="K145" s="46">
        <v>20000000</v>
      </c>
      <c r="L145" s="102">
        <v>46157</v>
      </c>
      <c r="M145" s="58">
        <v>46387</v>
      </c>
      <c r="N145" s="45" t="s">
        <v>183</v>
      </c>
      <c r="O145" s="45" t="s">
        <v>32</v>
      </c>
      <c r="P145" s="45" t="s">
        <v>32</v>
      </c>
      <c r="Q145" s="26" t="s">
        <v>184</v>
      </c>
    </row>
    <row r="146" spans="1:17" s="25" customFormat="1" ht="80.25" customHeight="1" x14ac:dyDescent="0.25">
      <c r="A146" s="117">
        <v>145</v>
      </c>
      <c r="B146" s="103" t="s">
        <v>448</v>
      </c>
      <c r="C146" s="103" t="s">
        <v>449</v>
      </c>
      <c r="D146" s="103" t="s">
        <v>450</v>
      </c>
      <c r="E146" s="127" t="s">
        <v>451</v>
      </c>
      <c r="F146" s="75" t="s">
        <v>221</v>
      </c>
      <c r="G146" s="82" t="s">
        <v>27</v>
      </c>
      <c r="H146" s="104" t="s">
        <v>334</v>
      </c>
      <c r="I146" s="83" t="s">
        <v>222</v>
      </c>
      <c r="J146" s="105" t="s">
        <v>18</v>
      </c>
      <c r="K146" s="46">
        <v>657000</v>
      </c>
      <c r="L146" s="102">
        <v>46157</v>
      </c>
      <c r="M146" s="58">
        <v>46235</v>
      </c>
      <c r="N146" s="45" t="s">
        <v>183</v>
      </c>
      <c r="O146" s="45" t="s">
        <v>32</v>
      </c>
      <c r="P146" s="45" t="s">
        <v>32</v>
      </c>
      <c r="Q146" s="26" t="s">
        <v>184</v>
      </c>
    </row>
    <row r="147" spans="1:17" s="25" customFormat="1" ht="60" customHeight="1" x14ac:dyDescent="0.25">
      <c r="A147" s="98">
        <v>38</v>
      </c>
      <c r="B147" s="128" t="str">
        <f>LEFT(C147,6)</f>
        <v>14.12.</v>
      </c>
      <c r="C147" s="1" t="s">
        <v>452</v>
      </c>
      <c r="D147" s="113" t="s">
        <v>453</v>
      </c>
      <c r="E147" s="47" t="s">
        <v>142</v>
      </c>
      <c r="F147" s="74">
        <f>IFERROR(VLOOKUP(G147,Лист2!$B$3:$C$8,2,FALSE),"-")</f>
        <v>796</v>
      </c>
      <c r="G147" s="74" t="s">
        <v>30</v>
      </c>
      <c r="H147" s="57" t="s">
        <v>145</v>
      </c>
      <c r="I147" s="100" t="s">
        <v>17</v>
      </c>
      <c r="J147" s="47" t="s">
        <v>18</v>
      </c>
      <c r="K147" s="101">
        <v>6607166</v>
      </c>
      <c r="L147" s="102">
        <v>46113</v>
      </c>
      <c r="M147" s="102">
        <v>46752</v>
      </c>
      <c r="N147" s="74" t="s">
        <v>185</v>
      </c>
      <c r="O147" s="45" t="s">
        <v>31</v>
      </c>
      <c r="P147" s="45" t="s">
        <v>31</v>
      </c>
      <c r="Q147" s="26" t="s">
        <v>184</v>
      </c>
    </row>
    <row r="148" spans="1:17" s="54" customFormat="1" ht="17.25" customHeight="1" x14ac:dyDescent="0.25">
      <c r="A148" s="37"/>
      <c r="B148" s="28"/>
      <c r="C148" s="29"/>
      <c r="D148" s="52" t="s">
        <v>178</v>
      </c>
      <c r="E148" s="28"/>
      <c r="F148" s="37"/>
      <c r="G148" s="37"/>
      <c r="H148" s="56"/>
      <c r="I148" s="29"/>
      <c r="J148" s="28"/>
      <c r="K148" s="53"/>
      <c r="L148" s="59"/>
      <c r="M148" s="59"/>
      <c r="N148" s="37"/>
      <c r="O148" s="37"/>
      <c r="P148" s="37"/>
      <c r="Q148" s="37"/>
    </row>
    <row r="149" spans="1:17" s="25" customFormat="1" ht="64.5" customHeight="1" x14ac:dyDescent="0.25">
      <c r="A149" s="26">
        <v>95</v>
      </c>
      <c r="B149" s="43" t="str">
        <f t="shared" si="3"/>
        <v>43.99.</v>
      </c>
      <c r="C149" s="44" t="s">
        <v>134</v>
      </c>
      <c r="D149" s="43" t="s">
        <v>166</v>
      </c>
      <c r="E149" s="43" t="s">
        <v>58</v>
      </c>
      <c r="F149" s="45">
        <v>876</v>
      </c>
      <c r="G149" s="45" t="s">
        <v>27</v>
      </c>
      <c r="H149" s="55">
        <v>1</v>
      </c>
      <c r="I149" s="44" t="s">
        <v>17</v>
      </c>
      <c r="J149" s="43" t="s">
        <v>18</v>
      </c>
      <c r="K149" s="46">
        <f>712000+1322000</f>
        <v>2034000</v>
      </c>
      <c r="L149" s="58">
        <v>46174</v>
      </c>
      <c r="M149" s="58">
        <v>46285</v>
      </c>
      <c r="N149" s="45" t="s">
        <v>187</v>
      </c>
      <c r="O149" s="45" t="s">
        <v>31</v>
      </c>
      <c r="P149" s="45" t="s">
        <v>31</v>
      </c>
      <c r="Q149" s="26" t="s">
        <v>184</v>
      </c>
    </row>
    <row r="150" spans="1:17" s="25" customFormat="1" ht="93" customHeight="1" x14ac:dyDescent="0.25">
      <c r="A150" s="26">
        <v>96</v>
      </c>
      <c r="B150" s="43" t="str">
        <f t="shared" si="3"/>
        <v>41.10.</v>
      </c>
      <c r="C150" s="44" t="s">
        <v>136</v>
      </c>
      <c r="D150" s="43" t="s">
        <v>167</v>
      </c>
      <c r="E150" s="43" t="s">
        <v>58</v>
      </c>
      <c r="F150" s="45">
        <v>876</v>
      </c>
      <c r="G150" s="45" t="s">
        <v>27</v>
      </c>
      <c r="H150" s="55">
        <v>1</v>
      </c>
      <c r="I150" s="44" t="s">
        <v>17</v>
      </c>
      <c r="J150" s="43" t="s">
        <v>18</v>
      </c>
      <c r="K150" s="46">
        <f>457500+457500</f>
        <v>915000</v>
      </c>
      <c r="L150" s="58">
        <v>46174</v>
      </c>
      <c r="M150" s="58">
        <v>46387</v>
      </c>
      <c r="N150" s="45" t="s">
        <v>168</v>
      </c>
      <c r="O150" s="45" t="s">
        <v>31</v>
      </c>
      <c r="P150" s="45" t="s">
        <v>184</v>
      </c>
      <c r="Q150" s="26" t="s">
        <v>184</v>
      </c>
    </row>
    <row r="151" spans="1:17" s="25" customFormat="1" ht="81.75" customHeight="1" x14ac:dyDescent="0.25">
      <c r="A151" s="98">
        <v>82</v>
      </c>
      <c r="B151" s="43" t="str">
        <f>LEFT(C151,6)</f>
        <v>42.11.</v>
      </c>
      <c r="C151" s="44" t="s">
        <v>135</v>
      </c>
      <c r="D151" s="47" t="s">
        <v>455</v>
      </c>
      <c r="E151" s="47" t="s">
        <v>58</v>
      </c>
      <c r="F151" s="74">
        <v>876</v>
      </c>
      <c r="G151" s="74" t="s">
        <v>27</v>
      </c>
      <c r="H151" s="57">
        <v>1</v>
      </c>
      <c r="I151" s="100" t="s">
        <v>17</v>
      </c>
      <c r="J151" s="47" t="s">
        <v>18</v>
      </c>
      <c r="K151" s="101">
        <v>1010149.12</v>
      </c>
      <c r="L151" s="58">
        <v>46174</v>
      </c>
      <c r="M151" s="58">
        <v>46326</v>
      </c>
      <c r="N151" s="45" t="s">
        <v>187</v>
      </c>
      <c r="O151" s="45" t="s">
        <v>31</v>
      </c>
      <c r="P151" s="45" t="s">
        <v>31</v>
      </c>
      <c r="Q151" s="26" t="s">
        <v>184</v>
      </c>
    </row>
    <row r="152" spans="1:17" s="25" customFormat="1" ht="57.75" customHeight="1" x14ac:dyDescent="0.25">
      <c r="A152" s="123">
        <v>97</v>
      </c>
      <c r="B152" s="43" t="str">
        <f t="shared" si="3"/>
        <v>37.00.</v>
      </c>
      <c r="C152" s="44" t="s">
        <v>85</v>
      </c>
      <c r="D152" s="47" t="s">
        <v>454</v>
      </c>
      <c r="E152" s="47" t="s">
        <v>58</v>
      </c>
      <c r="F152" s="74">
        <v>876</v>
      </c>
      <c r="G152" s="74" t="s">
        <v>27</v>
      </c>
      <c r="H152" s="57">
        <v>1</v>
      </c>
      <c r="I152" s="100" t="s">
        <v>17</v>
      </c>
      <c r="J152" s="47" t="s">
        <v>18</v>
      </c>
      <c r="K152" s="101">
        <v>416938</v>
      </c>
      <c r="L152" s="58">
        <v>46174</v>
      </c>
      <c r="M152" s="58">
        <v>46296</v>
      </c>
      <c r="N152" s="45" t="s">
        <v>192</v>
      </c>
      <c r="O152" s="45" t="s">
        <v>31</v>
      </c>
      <c r="P152" s="45" t="s">
        <v>184</v>
      </c>
      <c r="Q152" s="26" t="s">
        <v>184</v>
      </c>
    </row>
    <row r="153" spans="1:17" s="25" customFormat="1" ht="60" customHeight="1" x14ac:dyDescent="0.25">
      <c r="A153" s="98">
        <v>147</v>
      </c>
      <c r="B153" s="128" t="str">
        <f>LEFT(C153,6)</f>
        <v>14.12.</v>
      </c>
      <c r="C153" s="1" t="s">
        <v>452</v>
      </c>
      <c r="D153" s="113" t="s">
        <v>453</v>
      </c>
      <c r="E153" s="47" t="s">
        <v>142</v>
      </c>
      <c r="F153" s="74">
        <f>IFERROR(VLOOKUP(G153,Лист2!$B$3:$C$8,2,FALSE),"-")</f>
        <v>796</v>
      </c>
      <c r="G153" s="74" t="s">
        <v>30</v>
      </c>
      <c r="H153" s="57" t="s">
        <v>145</v>
      </c>
      <c r="I153" s="100" t="s">
        <v>17</v>
      </c>
      <c r="J153" s="47" t="s">
        <v>18</v>
      </c>
      <c r="K153" s="101">
        <v>6607166</v>
      </c>
      <c r="L153" s="102">
        <v>46113</v>
      </c>
      <c r="M153" s="102">
        <v>46387</v>
      </c>
      <c r="N153" s="74" t="s">
        <v>185</v>
      </c>
      <c r="O153" s="45" t="s">
        <v>31</v>
      </c>
      <c r="P153" s="45" t="s">
        <v>31</v>
      </c>
      <c r="Q153" s="26" t="s">
        <v>184</v>
      </c>
    </row>
    <row r="154" spans="1:17" s="25" customFormat="1" ht="60" customHeight="1" x14ac:dyDescent="0.25">
      <c r="A154" s="118">
        <v>148</v>
      </c>
      <c r="B154" s="128" t="s">
        <v>458</v>
      </c>
      <c r="C154" s="1" t="s">
        <v>459</v>
      </c>
      <c r="D154" s="113" t="s">
        <v>465</v>
      </c>
      <c r="E154" s="47" t="s">
        <v>197</v>
      </c>
      <c r="F154" s="74">
        <f>IFERROR(VLOOKUP(G154,Лист2!$B$3:$C$8,2,FALSE),"-")</f>
        <v>796</v>
      </c>
      <c r="G154" s="74" t="s">
        <v>30</v>
      </c>
      <c r="H154" s="57" t="s">
        <v>336</v>
      </c>
      <c r="I154" s="100" t="s">
        <v>17</v>
      </c>
      <c r="J154" s="47" t="s">
        <v>18</v>
      </c>
      <c r="K154" s="101">
        <v>136043.85</v>
      </c>
      <c r="L154" s="58">
        <v>46174</v>
      </c>
      <c r="M154" s="58">
        <v>46235</v>
      </c>
      <c r="N154" s="45" t="s">
        <v>185</v>
      </c>
      <c r="O154" s="45" t="s">
        <v>31</v>
      </c>
      <c r="P154" s="45" t="s">
        <v>31</v>
      </c>
      <c r="Q154" s="26" t="s">
        <v>184</v>
      </c>
    </row>
    <row r="155" spans="1:17" ht="17.25" customHeight="1" x14ac:dyDescent="0.25">
      <c r="A155" s="124"/>
      <c r="B155" s="124"/>
      <c r="C155" s="125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45"/>
      <c r="P155" s="45"/>
      <c r="Q155" s="26"/>
    </row>
    <row r="156" spans="1:17" s="54" customFormat="1" ht="19.5" customHeight="1" x14ac:dyDescent="0.25">
      <c r="A156" s="37"/>
      <c r="B156" s="28"/>
      <c r="C156" s="29"/>
      <c r="D156" s="52" t="s">
        <v>179</v>
      </c>
      <c r="E156" s="28"/>
      <c r="F156" s="37"/>
      <c r="G156" s="37"/>
      <c r="H156" s="56"/>
      <c r="I156" s="29"/>
      <c r="J156" s="28"/>
      <c r="K156" s="53"/>
      <c r="L156" s="59"/>
      <c r="M156" s="59"/>
      <c r="N156" s="37"/>
      <c r="O156" s="37"/>
      <c r="P156" s="37"/>
      <c r="Q156" s="37" t="s">
        <v>184</v>
      </c>
    </row>
    <row r="157" spans="1:17" s="25" customFormat="1" ht="46.5" customHeight="1" x14ac:dyDescent="0.25">
      <c r="A157" s="26">
        <v>99</v>
      </c>
      <c r="B157" s="43" t="str">
        <f t="shared" ref="B157:B173" si="5">LEFT(C157,6)</f>
        <v>56.29.</v>
      </c>
      <c r="C157" s="44" t="s">
        <v>101</v>
      </c>
      <c r="D157" s="43" t="s">
        <v>160</v>
      </c>
      <c r="E157" s="43" t="s">
        <v>58</v>
      </c>
      <c r="F157" s="45">
        <v>876</v>
      </c>
      <c r="G157" s="45" t="s">
        <v>27</v>
      </c>
      <c r="H157" s="55">
        <v>1</v>
      </c>
      <c r="I157" s="44" t="s">
        <v>17</v>
      </c>
      <c r="J157" s="43" t="s">
        <v>18</v>
      </c>
      <c r="K157" s="46">
        <v>60000000</v>
      </c>
      <c r="L157" s="58">
        <v>46204</v>
      </c>
      <c r="M157" s="58">
        <v>46478</v>
      </c>
      <c r="N157" s="45" t="s">
        <v>183</v>
      </c>
      <c r="O157" s="45" t="s">
        <v>32</v>
      </c>
      <c r="P157" s="45" t="s">
        <v>184</v>
      </c>
      <c r="Q157" s="26" t="s">
        <v>184</v>
      </c>
    </row>
    <row r="158" spans="1:17" s="25" customFormat="1" ht="58.5" customHeight="1" x14ac:dyDescent="0.25">
      <c r="A158" s="26">
        <v>100</v>
      </c>
      <c r="B158" s="43" t="str">
        <f>LEFT(C158,6)</f>
        <v>43.29.</v>
      </c>
      <c r="C158" s="44" t="s">
        <v>105</v>
      </c>
      <c r="D158" s="43" t="s">
        <v>163</v>
      </c>
      <c r="E158" s="43" t="s">
        <v>58</v>
      </c>
      <c r="F158" s="45">
        <v>876</v>
      </c>
      <c r="G158" s="45" t="s">
        <v>27</v>
      </c>
      <c r="H158" s="55">
        <v>1</v>
      </c>
      <c r="I158" s="44" t="s">
        <v>17</v>
      </c>
      <c r="J158" s="43" t="s">
        <v>18</v>
      </c>
      <c r="K158" s="46">
        <v>2500000</v>
      </c>
      <c r="L158" s="58">
        <v>46204</v>
      </c>
      <c r="M158" s="58">
        <f>L158+90</f>
        <v>46294</v>
      </c>
      <c r="N158" s="45" t="s">
        <v>187</v>
      </c>
      <c r="O158" s="45" t="s">
        <v>31</v>
      </c>
      <c r="P158" s="45" t="s">
        <v>31</v>
      </c>
      <c r="Q158" s="26" t="s">
        <v>184</v>
      </c>
    </row>
    <row r="159" spans="1:17" s="25" customFormat="1" ht="56.25" customHeight="1" x14ac:dyDescent="0.25">
      <c r="A159" s="98">
        <v>105</v>
      </c>
      <c r="B159" s="43" t="str">
        <f>LEFT(C159,6)</f>
        <v>43.99.</v>
      </c>
      <c r="C159" s="44" t="s">
        <v>149</v>
      </c>
      <c r="D159" s="43" t="s">
        <v>209</v>
      </c>
      <c r="E159" s="43" t="s">
        <v>58</v>
      </c>
      <c r="F159" s="45">
        <v>876</v>
      </c>
      <c r="G159" s="45" t="s">
        <v>27</v>
      </c>
      <c r="H159" s="55">
        <v>1</v>
      </c>
      <c r="I159" s="44" t="s">
        <v>17</v>
      </c>
      <c r="J159" s="43" t="s">
        <v>18</v>
      </c>
      <c r="K159" s="99">
        <v>150945.84</v>
      </c>
      <c r="L159" s="148">
        <v>46204</v>
      </c>
      <c r="M159" s="58">
        <v>46371</v>
      </c>
      <c r="N159" s="45" t="s">
        <v>185</v>
      </c>
      <c r="O159" s="45" t="s">
        <v>31</v>
      </c>
      <c r="P159" s="45" t="s">
        <v>31</v>
      </c>
      <c r="Q159" s="26" t="s">
        <v>184</v>
      </c>
    </row>
    <row r="160" spans="1:17" s="25" customFormat="1" ht="60" customHeight="1" x14ac:dyDescent="0.25">
      <c r="A160" s="117">
        <v>146</v>
      </c>
      <c r="B160" s="128" t="s">
        <v>456</v>
      </c>
      <c r="C160" s="1" t="s">
        <v>457</v>
      </c>
      <c r="D160" s="113" t="s">
        <v>464</v>
      </c>
      <c r="E160" s="47" t="s">
        <v>197</v>
      </c>
      <c r="F160" s="74">
        <f>IFERROR(VLOOKUP(G160,Лист2!$B$3:$C$8,2,FALSE),"-")</f>
        <v>796</v>
      </c>
      <c r="G160" s="74" t="s">
        <v>30</v>
      </c>
      <c r="H160" s="57" t="s">
        <v>334</v>
      </c>
      <c r="I160" s="100" t="s">
        <v>17</v>
      </c>
      <c r="J160" s="47" t="s">
        <v>18</v>
      </c>
      <c r="K160" s="99">
        <v>395706.97</v>
      </c>
      <c r="L160" s="148">
        <v>46204</v>
      </c>
      <c r="M160" s="58">
        <v>46235</v>
      </c>
      <c r="N160" s="45" t="s">
        <v>185</v>
      </c>
      <c r="O160" s="45" t="s">
        <v>31</v>
      </c>
      <c r="P160" s="45" t="s">
        <v>31</v>
      </c>
      <c r="Q160" s="26" t="s">
        <v>184</v>
      </c>
    </row>
    <row r="161" spans="1:17" s="25" customFormat="1" ht="60" customHeight="1" x14ac:dyDescent="0.25">
      <c r="A161" s="118">
        <v>149</v>
      </c>
      <c r="B161" s="104" t="s">
        <v>293</v>
      </c>
      <c r="C161" s="104" t="s">
        <v>294</v>
      </c>
      <c r="D161" s="73" t="s">
        <v>124</v>
      </c>
      <c r="E161" s="113" t="s">
        <v>451</v>
      </c>
      <c r="F161" s="144">
        <f>IFERROR(VLOOKUP(G161,[1]Лист2!$B$3:$C$8,2,FALSE),"-")</f>
        <v>876</v>
      </c>
      <c r="G161" s="144" t="s">
        <v>27</v>
      </c>
      <c r="H161" s="145">
        <v>1</v>
      </c>
      <c r="I161" s="115" t="s">
        <v>17</v>
      </c>
      <c r="J161" s="114" t="s">
        <v>18</v>
      </c>
      <c r="K161" s="146">
        <v>2500000</v>
      </c>
      <c r="L161" s="147">
        <v>46207</v>
      </c>
      <c r="M161" s="147">
        <v>47118</v>
      </c>
      <c r="N161" s="92" t="s">
        <v>185</v>
      </c>
      <c r="O161" s="128" t="s">
        <v>31</v>
      </c>
      <c r="P161" s="128" t="s">
        <v>31</v>
      </c>
      <c r="Q161" s="26" t="s">
        <v>184</v>
      </c>
    </row>
    <row r="162" spans="1:17" s="25" customFormat="1" ht="45" customHeight="1" x14ac:dyDescent="0.25">
      <c r="A162" s="118">
        <v>150</v>
      </c>
      <c r="B162" s="128" t="str">
        <f t="shared" ref="B162" si="6">LEFT(C162,6)</f>
        <v>22.11.</v>
      </c>
      <c r="C162" s="1" t="s">
        <v>462</v>
      </c>
      <c r="D162" s="73" t="s">
        <v>461</v>
      </c>
      <c r="E162" s="113" t="s">
        <v>463</v>
      </c>
      <c r="F162" s="74">
        <f>IFERROR(VLOOKUP(G162,Лист2!$B$3:$C$8,2,FALSE),"-")</f>
        <v>796</v>
      </c>
      <c r="G162" s="74" t="s">
        <v>30</v>
      </c>
      <c r="H162" s="57" t="s">
        <v>460</v>
      </c>
      <c r="I162" s="115" t="s">
        <v>17</v>
      </c>
      <c r="J162" s="114" t="s">
        <v>18</v>
      </c>
      <c r="K162" s="146">
        <v>2000000</v>
      </c>
      <c r="L162" s="147">
        <v>46207</v>
      </c>
      <c r="M162" s="147">
        <v>46266</v>
      </c>
      <c r="N162" s="45" t="s">
        <v>186</v>
      </c>
      <c r="O162" s="45" t="s">
        <v>31</v>
      </c>
      <c r="P162" s="45" t="s">
        <v>31</v>
      </c>
      <c r="Q162" s="26" t="s">
        <v>184</v>
      </c>
    </row>
    <row r="163" spans="1:17" x14ac:dyDescent="0.25">
      <c r="A163" s="124"/>
      <c r="B163" s="124"/>
      <c r="C163" s="125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</row>
    <row r="164" spans="1:17" s="54" customFormat="1" ht="19.5" customHeight="1" x14ac:dyDescent="0.25">
      <c r="A164" s="37"/>
      <c r="B164" s="28"/>
      <c r="C164" s="29"/>
      <c r="D164" s="52" t="s">
        <v>180</v>
      </c>
      <c r="E164" s="28"/>
      <c r="F164" s="37"/>
      <c r="G164" s="37"/>
      <c r="H164" s="56"/>
      <c r="I164" s="29"/>
      <c r="J164" s="28"/>
      <c r="K164" s="53"/>
      <c r="L164" s="59"/>
      <c r="M164" s="59"/>
      <c r="N164" s="37"/>
      <c r="O164" s="37"/>
      <c r="P164" s="37"/>
      <c r="Q164" s="37"/>
    </row>
    <row r="165" spans="1:17" s="25" customFormat="1" ht="42.75" customHeight="1" x14ac:dyDescent="0.25">
      <c r="A165" s="26">
        <v>102</v>
      </c>
      <c r="B165" s="43" t="str">
        <f t="shared" si="5"/>
        <v>65.12.</v>
      </c>
      <c r="C165" s="44" t="s">
        <v>152</v>
      </c>
      <c r="D165" s="43" t="s">
        <v>68</v>
      </c>
      <c r="E165" s="43" t="s">
        <v>69</v>
      </c>
      <c r="F165" s="45">
        <v>876</v>
      </c>
      <c r="G165" s="45" t="s">
        <v>27</v>
      </c>
      <c r="H165" s="55">
        <v>1</v>
      </c>
      <c r="I165" s="44" t="s">
        <v>17</v>
      </c>
      <c r="J165" s="43" t="s">
        <v>18</v>
      </c>
      <c r="K165" s="46">
        <v>250000</v>
      </c>
      <c r="L165" s="58">
        <v>46235</v>
      </c>
      <c r="M165" s="58">
        <v>46296</v>
      </c>
      <c r="N165" s="45" t="s">
        <v>183</v>
      </c>
      <c r="O165" s="45" t="s">
        <v>32</v>
      </c>
      <c r="P165" s="45" t="s">
        <v>184</v>
      </c>
      <c r="Q165" s="26" t="s">
        <v>184</v>
      </c>
    </row>
    <row r="166" spans="1:17" s="25" customFormat="1" ht="57" customHeight="1" x14ac:dyDescent="0.25">
      <c r="A166" s="26">
        <v>103</v>
      </c>
      <c r="B166" s="43" t="str">
        <f t="shared" si="5"/>
        <v>65.12.</v>
      </c>
      <c r="C166" s="44" t="s">
        <v>152</v>
      </c>
      <c r="D166" s="43" t="s">
        <v>70</v>
      </c>
      <c r="E166" s="43" t="s">
        <v>69</v>
      </c>
      <c r="F166" s="45">
        <v>876</v>
      </c>
      <c r="G166" s="45" t="s">
        <v>27</v>
      </c>
      <c r="H166" s="55">
        <v>1</v>
      </c>
      <c r="I166" s="44" t="s">
        <v>17</v>
      </c>
      <c r="J166" s="43" t="s">
        <v>18</v>
      </c>
      <c r="K166" s="46">
        <v>250000</v>
      </c>
      <c r="L166" s="58">
        <v>46235</v>
      </c>
      <c r="M166" s="58">
        <v>46296</v>
      </c>
      <c r="N166" s="45" t="s">
        <v>183</v>
      </c>
      <c r="O166" s="45" t="s">
        <v>32</v>
      </c>
      <c r="P166" s="45" t="s">
        <v>184</v>
      </c>
      <c r="Q166" s="26" t="s">
        <v>184</v>
      </c>
    </row>
    <row r="167" spans="1:17" s="25" customFormat="1" ht="48.75" customHeight="1" x14ac:dyDescent="0.25">
      <c r="A167" s="26">
        <v>104</v>
      </c>
      <c r="B167" s="43" t="str">
        <f t="shared" si="5"/>
        <v>69.20.</v>
      </c>
      <c r="C167" s="44" t="s">
        <v>64</v>
      </c>
      <c r="D167" s="43" t="s">
        <v>208</v>
      </c>
      <c r="E167" s="43" t="s">
        <v>193</v>
      </c>
      <c r="F167" s="45">
        <v>876</v>
      </c>
      <c r="G167" s="45" t="s">
        <v>27</v>
      </c>
      <c r="H167" s="55">
        <v>1</v>
      </c>
      <c r="I167" s="44" t="s">
        <v>17</v>
      </c>
      <c r="J167" s="43" t="s">
        <v>18</v>
      </c>
      <c r="K167" s="46">
        <v>1220000</v>
      </c>
      <c r="L167" s="58">
        <v>46235</v>
      </c>
      <c r="M167" s="58">
        <v>46296</v>
      </c>
      <c r="N167" s="45" t="s">
        <v>183</v>
      </c>
      <c r="O167" s="45" t="s">
        <v>32</v>
      </c>
      <c r="P167" s="45" t="s">
        <v>32</v>
      </c>
      <c r="Q167" s="26" t="s">
        <v>184</v>
      </c>
    </row>
    <row r="168" spans="1:17" s="54" customFormat="1" ht="19.5" customHeight="1" x14ac:dyDescent="0.25">
      <c r="A168" s="37"/>
      <c r="B168" s="28"/>
      <c r="C168" s="29"/>
      <c r="D168" s="52" t="s">
        <v>181</v>
      </c>
      <c r="E168" s="28"/>
      <c r="F168" s="37"/>
      <c r="G168" s="37"/>
      <c r="H168" s="56"/>
      <c r="I168" s="29"/>
      <c r="J168" s="28"/>
      <c r="K168" s="53"/>
      <c r="L168" s="59"/>
      <c r="M168" s="59"/>
      <c r="N168" s="37"/>
      <c r="O168" s="37"/>
      <c r="P168" s="37"/>
      <c r="Q168" s="37"/>
    </row>
    <row r="169" spans="1:17" s="25" customFormat="1" ht="19.5" customHeight="1" x14ac:dyDescent="0.25">
      <c r="A169" s="26"/>
      <c r="B169" s="43"/>
      <c r="C169" s="44"/>
      <c r="D169" s="43"/>
      <c r="E169" s="43"/>
      <c r="F169" s="45"/>
      <c r="G169" s="45"/>
      <c r="H169" s="55"/>
      <c r="I169" s="44"/>
      <c r="J169" s="43"/>
      <c r="K169" s="46"/>
      <c r="L169" s="58"/>
      <c r="M169" s="58"/>
      <c r="N169" s="45"/>
      <c r="O169" s="45"/>
      <c r="P169" s="45"/>
      <c r="Q169" s="26"/>
    </row>
    <row r="170" spans="1:17" s="54" customFormat="1" ht="19.5" customHeight="1" x14ac:dyDescent="0.25">
      <c r="A170" s="37"/>
      <c r="B170" s="28"/>
      <c r="C170" s="29"/>
      <c r="D170" s="52" t="s">
        <v>182</v>
      </c>
      <c r="E170" s="28"/>
      <c r="F170" s="37"/>
      <c r="G170" s="37"/>
      <c r="H170" s="56"/>
      <c r="I170" s="29"/>
      <c r="J170" s="28"/>
      <c r="K170" s="53"/>
      <c r="L170" s="59"/>
      <c r="M170" s="59"/>
      <c r="N170" s="37"/>
      <c r="O170" s="37"/>
      <c r="P170" s="37"/>
      <c r="Q170" s="37"/>
    </row>
    <row r="171" spans="1:17" s="25" customFormat="1" ht="71.25" customHeight="1" x14ac:dyDescent="0.25">
      <c r="A171" s="26">
        <v>106</v>
      </c>
      <c r="B171" s="43" t="str">
        <f t="shared" si="5"/>
        <v>70.22.</v>
      </c>
      <c r="C171" s="44" t="s">
        <v>79</v>
      </c>
      <c r="D171" s="43" t="s">
        <v>80</v>
      </c>
      <c r="E171" s="43" t="s">
        <v>214</v>
      </c>
      <c r="F171" s="45">
        <v>876</v>
      </c>
      <c r="G171" s="45" t="s">
        <v>27</v>
      </c>
      <c r="H171" s="55">
        <v>1</v>
      </c>
      <c r="I171" s="44" t="s">
        <v>17</v>
      </c>
      <c r="J171" s="43" t="s">
        <v>18</v>
      </c>
      <c r="K171" s="46">
        <v>10000000</v>
      </c>
      <c r="L171" s="58">
        <v>46327</v>
      </c>
      <c r="M171" s="58">
        <v>46387</v>
      </c>
      <c r="N171" s="45" t="s">
        <v>168</v>
      </c>
      <c r="O171" s="45" t="s">
        <v>31</v>
      </c>
      <c r="P171" s="45" t="s">
        <v>184</v>
      </c>
      <c r="Q171" s="26" t="s">
        <v>184</v>
      </c>
    </row>
    <row r="172" spans="1:17" s="25" customFormat="1" ht="49.5" customHeight="1" x14ac:dyDescent="0.25">
      <c r="A172" s="26">
        <v>107</v>
      </c>
      <c r="B172" s="43" t="str">
        <f t="shared" si="5"/>
        <v>81.10.</v>
      </c>
      <c r="C172" s="44" t="s">
        <v>82</v>
      </c>
      <c r="D172" s="43" t="s">
        <v>83</v>
      </c>
      <c r="E172" s="43" t="s">
        <v>67</v>
      </c>
      <c r="F172" s="45">
        <v>876</v>
      </c>
      <c r="G172" s="45" t="s">
        <v>27</v>
      </c>
      <c r="H172" s="55">
        <v>1</v>
      </c>
      <c r="I172" s="44" t="s">
        <v>17</v>
      </c>
      <c r="J172" s="43" t="s">
        <v>18</v>
      </c>
      <c r="K172" s="46">
        <v>59845737.600000001</v>
      </c>
      <c r="L172" s="58">
        <v>46327</v>
      </c>
      <c r="M172" s="58">
        <v>46722</v>
      </c>
      <c r="N172" s="45" t="s">
        <v>188</v>
      </c>
      <c r="O172" s="45" t="s">
        <v>31</v>
      </c>
      <c r="P172" s="45" t="s">
        <v>31</v>
      </c>
      <c r="Q172" s="26" t="s">
        <v>184</v>
      </c>
    </row>
    <row r="173" spans="1:17" s="25" customFormat="1" ht="59.25" customHeight="1" x14ac:dyDescent="0.25">
      <c r="A173" s="26">
        <v>108</v>
      </c>
      <c r="B173" s="43" t="str">
        <f t="shared" si="5"/>
        <v>23.70.</v>
      </c>
      <c r="C173" s="44" t="s">
        <v>120</v>
      </c>
      <c r="D173" s="43" t="s">
        <v>165</v>
      </c>
      <c r="E173" s="43" t="s">
        <v>119</v>
      </c>
      <c r="F173" s="45">
        <f>IFERROR(VLOOKUP(G173,Лист2!$B$3:$C$8,2,FALSE),"-")</f>
        <v>796</v>
      </c>
      <c r="G173" s="45" t="s">
        <v>30</v>
      </c>
      <c r="H173" s="55">
        <v>1</v>
      </c>
      <c r="I173" s="44" t="s">
        <v>17</v>
      </c>
      <c r="J173" s="43" t="s">
        <v>18</v>
      </c>
      <c r="K173" s="46">
        <v>3170000</v>
      </c>
      <c r="L173" s="58">
        <v>46341</v>
      </c>
      <c r="M173" s="58">
        <v>46461</v>
      </c>
      <c r="N173" s="45" t="s">
        <v>185</v>
      </c>
      <c r="O173" s="45" t="s">
        <v>31</v>
      </c>
      <c r="P173" s="45" t="s">
        <v>31</v>
      </c>
      <c r="Q173" s="26" t="s">
        <v>184</v>
      </c>
    </row>
    <row r="174" spans="1:17" s="54" customFormat="1" x14ac:dyDescent="0.25">
      <c r="A174" s="37"/>
      <c r="B174" s="28"/>
      <c r="C174" s="29"/>
      <c r="D174" s="52" t="s">
        <v>228</v>
      </c>
      <c r="E174" s="37"/>
      <c r="F174" s="37"/>
      <c r="G174" s="37"/>
      <c r="H174" s="56"/>
      <c r="I174" s="29"/>
      <c r="J174" s="28"/>
      <c r="K174" s="53"/>
      <c r="L174" s="59"/>
      <c r="M174" s="59"/>
      <c r="N174" s="37"/>
      <c r="O174" s="37"/>
      <c r="P174" s="37"/>
      <c r="Q174" s="37"/>
    </row>
    <row r="175" spans="1:17" s="25" customFormat="1" ht="46.5" customHeight="1" x14ac:dyDescent="0.25">
      <c r="A175" s="26">
        <v>109</v>
      </c>
      <c r="B175" s="43" t="str">
        <f t="shared" ref="B175:B180" si="7">LEFT(C175,6)</f>
        <v>35.30.</v>
      </c>
      <c r="C175" s="44" t="s">
        <v>90</v>
      </c>
      <c r="D175" s="43" t="s">
        <v>210</v>
      </c>
      <c r="E175" s="43" t="s">
        <v>67</v>
      </c>
      <c r="F175" s="45">
        <f>IFERROR(VLOOKUP(G175,Лист2!$B$3:$C$8,2,FALSE),"-")</f>
        <v>876</v>
      </c>
      <c r="G175" s="45" t="s">
        <v>27</v>
      </c>
      <c r="H175" s="55">
        <v>1</v>
      </c>
      <c r="I175" s="44" t="s">
        <v>17</v>
      </c>
      <c r="J175" s="43" t="s">
        <v>18</v>
      </c>
      <c r="K175" s="46">
        <v>57177528</v>
      </c>
      <c r="L175" s="58">
        <v>46357</v>
      </c>
      <c r="M175" s="58">
        <v>46752</v>
      </c>
      <c r="N175" s="45" t="s">
        <v>183</v>
      </c>
      <c r="O175" s="45" t="s">
        <v>32</v>
      </c>
      <c r="P175" s="45" t="s">
        <v>184</v>
      </c>
      <c r="Q175" s="26" t="s">
        <v>184</v>
      </c>
    </row>
    <row r="176" spans="1:17" s="25" customFormat="1" ht="54.75" customHeight="1" x14ac:dyDescent="0.25">
      <c r="A176" s="26">
        <v>110</v>
      </c>
      <c r="B176" s="43" t="str">
        <f t="shared" si="7"/>
        <v>36.00.</v>
      </c>
      <c r="C176" s="44" t="s">
        <v>91</v>
      </c>
      <c r="D176" s="43" t="s">
        <v>92</v>
      </c>
      <c r="E176" s="43" t="s">
        <v>67</v>
      </c>
      <c r="F176" s="45">
        <v>876</v>
      </c>
      <c r="G176" s="45" t="s">
        <v>27</v>
      </c>
      <c r="H176" s="55">
        <v>1</v>
      </c>
      <c r="I176" s="44" t="s">
        <v>17</v>
      </c>
      <c r="J176" s="43" t="s">
        <v>18</v>
      </c>
      <c r="K176" s="46">
        <v>1625328.18</v>
      </c>
      <c r="L176" s="58">
        <v>46357</v>
      </c>
      <c r="M176" s="58">
        <v>46722</v>
      </c>
      <c r="N176" s="45" t="s">
        <v>183</v>
      </c>
      <c r="O176" s="45" t="s">
        <v>32</v>
      </c>
      <c r="P176" s="45" t="s">
        <v>184</v>
      </c>
      <c r="Q176" s="26" t="s">
        <v>184</v>
      </c>
    </row>
    <row r="177" spans="1:17" s="25" customFormat="1" ht="48" customHeight="1" x14ac:dyDescent="0.25">
      <c r="A177" s="26">
        <v>111</v>
      </c>
      <c r="B177" s="43" t="str">
        <f t="shared" si="7"/>
        <v>37.00.</v>
      </c>
      <c r="C177" s="44" t="s">
        <v>93</v>
      </c>
      <c r="D177" s="43" t="s">
        <v>94</v>
      </c>
      <c r="E177" s="43" t="s">
        <v>67</v>
      </c>
      <c r="F177" s="45">
        <v>876</v>
      </c>
      <c r="G177" s="45" t="s">
        <v>27</v>
      </c>
      <c r="H177" s="55">
        <v>1</v>
      </c>
      <c r="I177" s="44" t="s">
        <v>17</v>
      </c>
      <c r="J177" s="43" t="s">
        <v>18</v>
      </c>
      <c r="K177" s="46">
        <v>5219551.1399999997</v>
      </c>
      <c r="L177" s="58">
        <v>46357</v>
      </c>
      <c r="M177" s="58">
        <v>46722</v>
      </c>
      <c r="N177" s="45" t="s">
        <v>183</v>
      </c>
      <c r="O177" s="45" t="s">
        <v>31</v>
      </c>
      <c r="P177" s="45" t="s">
        <v>184</v>
      </c>
      <c r="Q177" s="26" t="s">
        <v>184</v>
      </c>
    </row>
    <row r="178" spans="1:17" s="25" customFormat="1" ht="48" customHeight="1" x14ac:dyDescent="0.25">
      <c r="A178" s="26">
        <v>112</v>
      </c>
      <c r="B178" s="43" t="str">
        <f t="shared" si="7"/>
        <v>38.11.</v>
      </c>
      <c r="C178" s="44" t="s">
        <v>102</v>
      </c>
      <c r="D178" s="43" t="s">
        <v>103</v>
      </c>
      <c r="E178" s="43" t="s">
        <v>104</v>
      </c>
      <c r="F178" s="45">
        <v>876</v>
      </c>
      <c r="G178" s="45" t="s">
        <v>27</v>
      </c>
      <c r="H178" s="55">
        <v>1</v>
      </c>
      <c r="I178" s="44" t="s">
        <v>17</v>
      </c>
      <c r="J178" s="43" t="s">
        <v>18</v>
      </c>
      <c r="K178" s="46">
        <v>9389751</v>
      </c>
      <c r="L178" s="58">
        <v>46371</v>
      </c>
      <c r="M178" s="58">
        <v>46722</v>
      </c>
      <c r="N178" s="45" t="s">
        <v>183</v>
      </c>
      <c r="O178" s="45" t="s">
        <v>31</v>
      </c>
      <c r="P178" s="45" t="s">
        <v>184</v>
      </c>
      <c r="Q178" s="26" t="s">
        <v>184</v>
      </c>
    </row>
    <row r="179" spans="1:17" s="25" customFormat="1" ht="73.5" customHeight="1" x14ac:dyDescent="0.25">
      <c r="A179" s="26">
        <v>113</v>
      </c>
      <c r="B179" s="43" t="str">
        <f t="shared" si="7"/>
        <v>86.21.</v>
      </c>
      <c r="C179" s="44" t="s">
        <v>123</v>
      </c>
      <c r="D179" s="43" t="s">
        <v>124</v>
      </c>
      <c r="E179" s="43" t="s">
        <v>125</v>
      </c>
      <c r="F179" s="45">
        <v>876</v>
      </c>
      <c r="G179" s="45" t="s">
        <v>27</v>
      </c>
      <c r="H179" s="55">
        <v>1</v>
      </c>
      <c r="I179" s="44" t="s">
        <v>17</v>
      </c>
      <c r="J179" s="43" t="s">
        <v>18</v>
      </c>
      <c r="K179" s="46">
        <v>1820000</v>
      </c>
      <c r="L179" s="58">
        <v>46382</v>
      </c>
      <c r="M179" s="58">
        <v>46143</v>
      </c>
      <c r="N179" s="45" t="s">
        <v>168</v>
      </c>
      <c r="O179" s="45" t="s">
        <v>31</v>
      </c>
      <c r="P179" s="45" t="s">
        <v>184</v>
      </c>
      <c r="Q179" s="26" t="s">
        <v>184</v>
      </c>
    </row>
    <row r="180" spans="1:17" s="25" customFormat="1" ht="45" x14ac:dyDescent="0.25">
      <c r="A180" s="26">
        <v>114</v>
      </c>
      <c r="B180" s="43" t="str">
        <f t="shared" si="7"/>
        <v>37.00.</v>
      </c>
      <c r="C180" s="44" t="s">
        <v>85</v>
      </c>
      <c r="D180" s="43" t="s">
        <v>147</v>
      </c>
      <c r="E180" s="43" t="s">
        <v>193</v>
      </c>
      <c r="F180" s="45">
        <v>876</v>
      </c>
      <c r="G180" s="45" t="s">
        <v>27</v>
      </c>
      <c r="H180" s="55">
        <v>1</v>
      </c>
      <c r="I180" s="44" t="s">
        <v>17</v>
      </c>
      <c r="J180" s="43" t="s">
        <v>18</v>
      </c>
      <c r="K180" s="46">
        <v>210000</v>
      </c>
      <c r="L180" s="58">
        <v>46357</v>
      </c>
      <c r="M180" s="58">
        <v>46751</v>
      </c>
      <c r="N180" s="45" t="s">
        <v>169</v>
      </c>
      <c r="O180" s="45" t="s">
        <v>31</v>
      </c>
      <c r="P180" s="45" t="s">
        <v>184</v>
      </c>
      <c r="Q180" s="26" t="s">
        <v>184</v>
      </c>
    </row>
    <row r="181" spans="1:17" s="72" customFormat="1" x14ac:dyDescent="0.25">
      <c r="A181" s="60"/>
      <c r="B181" s="61"/>
      <c r="C181" s="61"/>
      <c r="D181" s="62" t="s">
        <v>216</v>
      </c>
      <c r="E181" s="63"/>
      <c r="F181" s="64"/>
      <c r="G181" s="64"/>
      <c r="H181" s="65"/>
      <c r="I181" s="66"/>
      <c r="J181" s="63"/>
      <c r="K181" s="67"/>
      <c r="L181" s="68"/>
      <c r="M181" s="68"/>
      <c r="N181" s="69"/>
      <c r="O181" s="70"/>
      <c r="P181" s="71"/>
      <c r="Q181" s="71"/>
    </row>
    <row r="182" spans="1:17" s="25" customFormat="1" ht="45" x14ac:dyDescent="0.25">
      <c r="A182" s="26">
        <v>115</v>
      </c>
      <c r="B182" s="73" t="s">
        <v>217</v>
      </c>
      <c r="C182" s="73" t="s">
        <v>218</v>
      </c>
      <c r="D182" s="86" t="s">
        <v>219</v>
      </c>
      <c r="E182" s="88" t="s">
        <v>220</v>
      </c>
      <c r="F182" s="75" t="s">
        <v>221</v>
      </c>
      <c r="G182" s="74" t="s">
        <v>27</v>
      </c>
      <c r="H182" s="76">
        <v>1</v>
      </c>
      <c r="I182" s="2" t="s">
        <v>222</v>
      </c>
      <c r="J182" s="74" t="s">
        <v>18</v>
      </c>
      <c r="K182" s="77">
        <v>9648000</v>
      </c>
      <c r="L182" s="78">
        <v>46539</v>
      </c>
      <c r="M182" s="78">
        <v>46935</v>
      </c>
      <c r="N182" s="45" t="s">
        <v>187</v>
      </c>
      <c r="O182" s="79" t="s">
        <v>223</v>
      </c>
      <c r="P182" s="80" t="s">
        <v>223</v>
      </c>
      <c r="Q182" s="26" t="s">
        <v>184</v>
      </c>
    </row>
    <row r="183" spans="1:17" s="25" customFormat="1" ht="52.5" customHeight="1" x14ac:dyDescent="0.25">
      <c r="A183" s="26">
        <v>116</v>
      </c>
      <c r="B183" s="81" t="s">
        <v>224</v>
      </c>
      <c r="C183" s="81" t="s">
        <v>96</v>
      </c>
      <c r="D183" s="86" t="s">
        <v>225</v>
      </c>
      <c r="E183" s="88" t="s">
        <v>220</v>
      </c>
      <c r="F183" s="75" t="s">
        <v>221</v>
      </c>
      <c r="G183" s="74" t="s">
        <v>27</v>
      </c>
      <c r="H183" s="76">
        <v>1</v>
      </c>
      <c r="I183" s="2" t="s">
        <v>222</v>
      </c>
      <c r="J183" s="74" t="s">
        <v>18</v>
      </c>
      <c r="K183" s="77">
        <v>1456000</v>
      </c>
      <c r="L183" s="78">
        <v>46722</v>
      </c>
      <c r="M183" s="78">
        <v>47118</v>
      </c>
      <c r="N183" s="82" t="s">
        <v>186</v>
      </c>
      <c r="O183" s="80" t="s">
        <v>223</v>
      </c>
      <c r="P183" s="80" t="s">
        <v>223</v>
      </c>
      <c r="Q183" s="26" t="s">
        <v>184</v>
      </c>
    </row>
    <row r="184" spans="1:17" s="72" customFormat="1" x14ac:dyDescent="0.25">
      <c r="A184" s="60"/>
      <c r="B184" s="61"/>
      <c r="C184" s="61"/>
      <c r="D184" s="62" t="s">
        <v>226</v>
      </c>
      <c r="E184" s="63"/>
      <c r="F184" s="64"/>
      <c r="G184" s="64"/>
      <c r="H184" s="65"/>
      <c r="I184" s="66"/>
      <c r="J184" s="63"/>
      <c r="K184" s="67"/>
      <c r="L184" s="68"/>
      <c r="M184" s="68"/>
      <c r="N184" s="69"/>
      <c r="O184" s="70"/>
      <c r="P184" s="71"/>
      <c r="Q184" s="71"/>
    </row>
    <row r="185" spans="1:17" s="84" customFormat="1" ht="45" x14ac:dyDescent="0.25">
      <c r="A185" s="80">
        <v>117</v>
      </c>
      <c r="B185" s="73" t="s">
        <v>217</v>
      </c>
      <c r="C185" s="73" t="s">
        <v>218</v>
      </c>
      <c r="D185" s="86" t="s">
        <v>219</v>
      </c>
      <c r="E185" s="88" t="s">
        <v>220</v>
      </c>
      <c r="F185" s="75" t="s">
        <v>221</v>
      </c>
      <c r="G185" s="74" t="s">
        <v>27</v>
      </c>
      <c r="H185" s="76">
        <v>1</v>
      </c>
      <c r="I185" s="83" t="s">
        <v>222</v>
      </c>
      <c r="J185" s="74" t="s">
        <v>18</v>
      </c>
      <c r="K185" s="77">
        <v>9648000</v>
      </c>
      <c r="L185" s="78">
        <v>46905</v>
      </c>
      <c r="M185" s="78">
        <v>47300</v>
      </c>
      <c r="N185" s="45" t="s">
        <v>187</v>
      </c>
      <c r="O185" s="79" t="s">
        <v>223</v>
      </c>
      <c r="P185" s="80" t="s">
        <v>223</v>
      </c>
      <c r="Q185" s="92" t="s">
        <v>184</v>
      </c>
    </row>
    <row r="186" spans="1:17" s="25" customFormat="1" ht="52.5" customHeight="1" x14ac:dyDescent="0.25">
      <c r="A186" s="85">
        <v>118</v>
      </c>
      <c r="B186" s="81" t="s">
        <v>224</v>
      </c>
      <c r="C186" s="81" t="s">
        <v>96</v>
      </c>
      <c r="D186" s="86" t="s">
        <v>225</v>
      </c>
      <c r="E186" s="88" t="s">
        <v>220</v>
      </c>
      <c r="F186" s="75" t="s">
        <v>221</v>
      </c>
      <c r="G186" s="74" t="s">
        <v>27</v>
      </c>
      <c r="H186" s="76">
        <v>1</v>
      </c>
      <c r="I186" s="2" t="s">
        <v>222</v>
      </c>
      <c r="J186" s="74" t="s">
        <v>18</v>
      </c>
      <c r="K186" s="77">
        <v>1456000</v>
      </c>
      <c r="L186" s="78">
        <v>47088</v>
      </c>
      <c r="M186" s="78">
        <v>47483</v>
      </c>
      <c r="N186" s="82" t="s">
        <v>186</v>
      </c>
      <c r="O186" s="80" t="s">
        <v>223</v>
      </c>
      <c r="P186" s="80" t="s">
        <v>223</v>
      </c>
      <c r="Q186" s="26" t="s">
        <v>184</v>
      </c>
    </row>
    <row r="187" spans="1:17" s="54" customFormat="1" ht="17.25" customHeight="1" x14ac:dyDescent="0.25">
      <c r="A187" s="37"/>
      <c r="B187" s="28"/>
      <c r="C187" s="29"/>
      <c r="D187" s="52" t="s">
        <v>227</v>
      </c>
      <c r="E187" s="28"/>
      <c r="F187" s="37"/>
      <c r="G187" s="37"/>
      <c r="H187" s="56"/>
      <c r="I187" s="29"/>
      <c r="J187" s="28"/>
      <c r="K187" s="53"/>
      <c r="L187" s="59"/>
      <c r="M187" s="59"/>
      <c r="N187" s="37"/>
      <c r="O187" s="37"/>
      <c r="P187" s="37"/>
      <c r="Q187" s="37"/>
    </row>
    <row r="188" spans="1:17" s="25" customFormat="1" ht="47.25" customHeight="1" x14ac:dyDescent="0.25">
      <c r="A188" s="26">
        <v>119</v>
      </c>
      <c r="B188" s="43" t="str">
        <f t="shared" ref="B188" si="8">LEFT(C188,6)</f>
        <v>27.33.</v>
      </c>
      <c r="C188" s="44" t="s">
        <v>154</v>
      </c>
      <c r="D188" s="43" t="s">
        <v>95</v>
      </c>
      <c r="E188" s="43" t="s">
        <v>89</v>
      </c>
      <c r="F188" s="45">
        <f>IFERROR(VLOOKUP(G188,Лист2!$B$3:$C$8,2,FALSE),"-")</f>
        <v>796</v>
      </c>
      <c r="G188" s="45" t="s">
        <v>30</v>
      </c>
      <c r="H188" s="55" t="s">
        <v>145</v>
      </c>
      <c r="I188" s="44" t="s">
        <v>17</v>
      </c>
      <c r="J188" s="43" t="s">
        <v>18</v>
      </c>
      <c r="K188" s="46">
        <v>2195040</v>
      </c>
      <c r="L188" s="78">
        <v>47177</v>
      </c>
      <c r="M188" s="78">
        <v>47483</v>
      </c>
      <c r="N188" s="45" t="s">
        <v>186</v>
      </c>
      <c r="O188" s="45" t="s">
        <v>31</v>
      </c>
      <c r="P188" s="45" t="s">
        <v>31</v>
      </c>
      <c r="Q188" s="26" t="s">
        <v>184</v>
      </c>
    </row>
    <row r="191" spans="1:17" x14ac:dyDescent="0.25">
      <c r="B191" s="6"/>
      <c r="C191" s="42"/>
      <c r="D191" s="6"/>
      <c r="E191" s="6"/>
      <c r="K191" s="87"/>
    </row>
  </sheetData>
  <autoFilter ref="A20:Q189">
    <sortState ref="A13:W98">
      <sortCondition ref="L12:L98"/>
    </sortState>
  </autoFilter>
  <mergeCells count="29">
    <mergeCell ref="A9:D9"/>
    <mergeCell ref="A10:D10"/>
    <mergeCell ref="A11:D11"/>
    <mergeCell ref="A12:D12"/>
    <mergeCell ref="E9:I9"/>
    <mergeCell ref="E10:I10"/>
    <mergeCell ref="E11:I11"/>
    <mergeCell ref="E12:I12"/>
    <mergeCell ref="A15:D15"/>
    <mergeCell ref="E13:I13"/>
    <mergeCell ref="A17:A19"/>
    <mergeCell ref="B17:B19"/>
    <mergeCell ref="C17:C19"/>
    <mergeCell ref="E14:I14"/>
    <mergeCell ref="E15:I15"/>
    <mergeCell ref="A13:D13"/>
    <mergeCell ref="A14:D14"/>
    <mergeCell ref="Q17:Q19"/>
    <mergeCell ref="D18:D19"/>
    <mergeCell ref="E18:E19"/>
    <mergeCell ref="F18:G18"/>
    <mergeCell ref="I18:J18"/>
    <mergeCell ref="L18:M18"/>
    <mergeCell ref="D17:M17"/>
    <mergeCell ref="H18:H19"/>
    <mergeCell ref="K18:K19"/>
    <mergeCell ref="P17:P19"/>
    <mergeCell ref="O17:O19"/>
    <mergeCell ref="N17:N19"/>
  </mergeCells>
  <dataValidations count="3">
    <dataValidation type="whole" errorStyle="warning" allowBlank="1" showInputMessage="1" showErrorMessage="1" error="Только числовое значение" sqref="H64 K164:K188 H54:H59 K54:K59 H164:H188 H156:H162 H68:H154 K156:K162 K64:K154">
      <formula1>0</formula1>
      <formula2>1E+25</formula2>
    </dataValidation>
    <dataValidation type="whole" errorStyle="warning" allowBlank="1" showInputMessage="1" showErrorMessage="1" error="Только числовое значение" sqref="A164:A188 A54:A59 A156:A162 A64:A154">
      <formula1>0</formula1>
      <formula2>1000000000000000000</formula2>
    </dataValidation>
    <dataValidation type="date" allowBlank="1" showInputMessage="1" showErrorMessage="1" sqref="M164:M188 M54:M62 M156:M162 M64:M154">
      <formula1>45992</formula1>
      <formula2>46753</formula2>
    </dataValidation>
  </dataValidations>
  <hyperlinks>
    <hyperlink ref="B17" r:id="rId1" display="https://base.garant.ru/70650726/"/>
    <hyperlink ref="C17" r:id="rId2" display="https://base.garant.ru/70650730/"/>
    <hyperlink ref="F19" r:id="rId3" display="https://base.garant.ru/179222/"/>
    <hyperlink ref="I19" r:id="rId4" display="https://base.garant.ru/179064/"/>
  </hyperlinks>
  <pageMargins left="0.7" right="0.7" top="0.75" bottom="0.75" header="0.3" footer="0.3"/>
  <pageSetup paperSize="9" scale="52" fitToHeight="0" orientation="landscape" r:id="rId5"/>
  <legacyDrawing r:id="rId6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Лист2!$J$2:$K$2</xm:f>
          </x14:formula1>
          <xm:sqref>E9</xm:sqref>
        </x14:dataValidation>
        <x14:dataValidation type="list" allowBlank="1" showInputMessage="1" showErrorMessage="1">
          <x14:formula1>
            <xm:f>Лист2!$B$3:$B$8</xm:f>
          </x14:formula1>
          <xm:sqref>G64 G164:G188 G54:G59 G156:G162 G68:G154</xm:sqref>
        </x14:dataValidation>
        <x14:dataValidation type="list" allowBlank="1" showInputMessage="1" showErrorMessage="1">
          <x14:formula1>
            <xm:f>Лист2!$E$2:$E$3</xm:f>
          </x14:formula1>
          <xm:sqref>O64:P65 O54:P59 O164:P188 O68:P162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50"/>
  <sheetViews>
    <sheetView zoomScale="85" zoomScaleNormal="85" workbookViewId="0">
      <selection activeCell="M20" sqref="M20"/>
    </sheetView>
  </sheetViews>
  <sheetFormatPr defaultRowHeight="15" x14ac:dyDescent="0.25"/>
  <cols>
    <col min="1" max="1" width="9.5703125" style="4" customWidth="1"/>
    <col min="2" max="2" width="12.42578125" style="4" customWidth="1"/>
    <col min="3" max="3" width="13.140625" style="4" customWidth="1"/>
    <col min="4" max="4" width="29.28515625" style="4" customWidth="1"/>
    <col min="5" max="5" width="18.5703125" style="4" customWidth="1"/>
    <col min="6" max="6" width="9.140625" style="4"/>
    <col min="7" max="7" width="14" style="4" customWidth="1"/>
    <col min="8" max="8" width="12.7109375" style="4" customWidth="1"/>
    <col min="9" max="9" width="16" style="4" customWidth="1"/>
    <col min="10" max="10" width="17.7109375" style="4" customWidth="1"/>
    <col min="11" max="11" width="17.85546875" style="4" customWidth="1"/>
    <col min="12" max="12" width="20.140625" style="4" customWidth="1"/>
    <col min="13" max="13" width="13.140625" style="4" customWidth="1"/>
    <col min="14" max="14" width="20.7109375" style="4" customWidth="1"/>
    <col min="15" max="15" width="13.140625" style="4" customWidth="1"/>
    <col min="16" max="16" width="16.5703125" style="4" customWidth="1"/>
    <col min="17" max="18" width="14.7109375" style="4" customWidth="1"/>
    <col min="19" max="19" width="10.140625" style="4" customWidth="1"/>
    <col min="20" max="16384" width="9.140625" style="4"/>
  </cols>
  <sheetData>
    <row r="1" spans="1:21" x14ac:dyDescent="0.25">
      <c r="A1" s="139" t="s">
        <v>36</v>
      </c>
      <c r="B1" s="139"/>
      <c r="C1" s="139"/>
      <c r="D1" s="139"/>
      <c r="E1" s="140" t="s">
        <v>47</v>
      </c>
      <c r="F1" s="141"/>
      <c r="G1" s="141"/>
      <c r="H1" s="141"/>
      <c r="I1" s="142"/>
    </row>
    <row r="2" spans="1:21" x14ac:dyDescent="0.25">
      <c r="A2" s="139" t="s">
        <v>37</v>
      </c>
      <c r="B2" s="139"/>
      <c r="C2" s="139"/>
      <c r="D2" s="139"/>
      <c r="E2" s="140" t="str">
        <f>IF($E$1=Лист2!$J$2,Лист2!J3,IF($E$1=Лист2!$K$2,Лист2!K3,"-"))</f>
        <v>692756,  Приморский край г. Артем ул. Владимира Сайбеля, 41</v>
      </c>
      <c r="F2" s="141"/>
      <c r="G2" s="141"/>
      <c r="H2" s="141"/>
      <c r="I2" s="142"/>
    </row>
    <row r="3" spans="1:21" x14ac:dyDescent="0.25">
      <c r="A3" s="139" t="s">
        <v>38</v>
      </c>
      <c r="B3" s="139"/>
      <c r="C3" s="139"/>
      <c r="D3" s="139"/>
      <c r="E3" s="140" t="str">
        <f>IF($E$1=Лист2!$J$2,Лист2!J4,IF($E$1=Лист2!$K$2,Лист2!K4,"-"))</f>
        <v>(423) 230-69-99</v>
      </c>
      <c r="F3" s="141"/>
      <c r="G3" s="141"/>
      <c r="H3" s="141"/>
      <c r="I3" s="142"/>
    </row>
    <row r="4" spans="1:21" x14ac:dyDescent="0.25">
      <c r="A4" s="139" t="s">
        <v>39</v>
      </c>
      <c r="B4" s="139"/>
      <c r="C4" s="139"/>
      <c r="D4" s="139"/>
      <c r="E4" s="140" t="str">
        <f>IF($E$1=Лист2!$J$2,Лист2!J5,IF($E$1=Лист2!$K$2,Лист2!K5,"-"))</f>
        <v>via@vvo.aero</v>
      </c>
      <c r="F4" s="141"/>
      <c r="G4" s="141"/>
      <c r="H4" s="141"/>
      <c r="I4" s="142"/>
    </row>
    <row r="5" spans="1:21" x14ac:dyDescent="0.25">
      <c r="A5" s="139" t="s">
        <v>40</v>
      </c>
      <c r="B5" s="139"/>
      <c r="C5" s="139"/>
      <c r="D5" s="139"/>
      <c r="E5" s="140">
        <f>IF($E$1=Лист2!$J$2,Лист2!J6,IF($E$1=Лист2!$K$2,Лист2!K6,"-"))</f>
        <v>2502035642</v>
      </c>
      <c r="F5" s="141"/>
      <c r="G5" s="141"/>
      <c r="H5" s="141"/>
      <c r="I5" s="142"/>
    </row>
    <row r="6" spans="1:21" x14ac:dyDescent="0.25">
      <c r="A6" s="139" t="s">
        <v>41</v>
      </c>
      <c r="B6" s="139"/>
      <c r="C6" s="139"/>
      <c r="D6" s="139"/>
      <c r="E6" s="140">
        <f>IF($E$1=Лист2!$J$2,Лист2!J7,IF($E$1=Лист2!$K$2,Лист2!K7,"-"))</f>
        <v>250201001</v>
      </c>
      <c r="F6" s="141"/>
      <c r="G6" s="141"/>
      <c r="H6" s="141"/>
      <c r="I6" s="142"/>
    </row>
    <row r="7" spans="1:21" x14ac:dyDescent="0.25">
      <c r="A7" s="139" t="s">
        <v>42</v>
      </c>
      <c r="B7" s="139"/>
      <c r="C7" s="139"/>
      <c r="D7" s="139"/>
      <c r="E7" s="140">
        <f>IF($E$1=Лист2!$J$2,Лист2!J8,IF($E$1=Лист2!$K$2,Лист2!K8,"-"))</f>
        <v>5405000000</v>
      </c>
      <c r="F7" s="141"/>
      <c r="G7" s="141"/>
      <c r="H7" s="141"/>
      <c r="I7" s="142"/>
    </row>
    <row r="9" spans="1:21" ht="22.5" customHeight="1" x14ac:dyDescent="0.25">
      <c r="A9" s="132" t="s">
        <v>0</v>
      </c>
      <c r="B9" s="137" t="s">
        <v>1</v>
      </c>
      <c r="C9" s="137" t="s">
        <v>2</v>
      </c>
      <c r="D9" s="132" t="s">
        <v>3</v>
      </c>
      <c r="E9" s="132"/>
      <c r="F9" s="132"/>
      <c r="G9" s="132"/>
      <c r="H9" s="132"/>
      <c r="I9" s="132"/>
      <c r="J9" s="132"/>
      <c r="K9" s="132"/>
      <c r="L9" s="132"/>
      <c r="M9" s="132"/>
      <c r="N9" s="129" t="s">
        <v>62</v>
      </c>
      <c r="O9" s="129" t="s">
        <v>63</v>
      </c>
      <c r="P9" s="132" t="s">
        <v>4</v>
      </c>
      <c r="Q9" s="129" t="s">
        <v>21</v>
      </c>
      <c r="R9" s="129" t="s">
        <v>22</v>
      </c>
      <c r="S9" s="132" t="s">
        <v>15</v>
      </c>
      <c r="U9" s="15"/>
    </row>
    <row r="10" spans="1:21" ht="43.5" customHeight="1" x14ac:dyDescent="0.25">
      <c r="A10" s="132"/>
      <c r="B10" s="137"/>
      <c r="C10" s="137"/>
      <c r="D10" s="132" t="s">
        <v>5</v>
      </c>
      <c r="E10" s="132" t="s">
        <v>6</v>
      </c>
      <c r="F10" s="132" t="s">
        <v>7</v>
      </c>
      <c r="G10" s="132"/>
      <c r="H10" s="129" t="s">
        <v>19</v>
      </c>
      <c r="I10" s="132" t="s">
        <v>8</v>
      </c>
      <c r="J10" s="132"/>
      <c r="K10" s="129" t="s">
        <v>20</v>
      </c>
      <c r="L10" s="132" t="s">
        <v>9</v>
      </c>
      <c r="M10" s="132"/>
      <c r="N10" s="130"/>
      <c r="O10" s="130"/>
      <c r="P10" s="132"/>
      <c r="Q10" s="130"/>
      <c r="R10" s="130"/>
      <c r="S10" s="132"/>
      <c r="U10" s="15"/>
    </row>
    <row r="11" spans="1:21" ht="84" customHeight="1" x14ac:dyDescent="0.25">
      <c r="A11" s="132"/>
      <c r="B11" s="137"/>
      <c r="C11" s="137"/>
      <c r="D11" s="132"/>
      <c r="E11" s="132"/>
      <c r="F11" s="23" t="s">
        <v>10</v>
      </c>
      <c r="G11" s="22" t="s">
        <v>11</v>
      </c>
      <c r="H11" s="131"/>
      <c r="I11" s="23" t="s">
        <v>12</v>
      </c>
      <c r="J11" s="22" t="s">
        <v>11</v>
      </c>
      <c r="K11" s="131"/>
      <c r="L11" s="22" t="s">
        <v>13</v>
      </c>
      <c r="M11" s="22" t="s">
        <v>14</v>
      </c>
      <c r="N11" s="131"/>
      <c r="O11" s="131"/>
      <c r="P11" s="132"/>
      <c r="Q11" s="131"/>
      <c r="R11" s="131"/>
      <c r="S11" s="132"/>
      <c r="U11" s="15"/>
    </row>
    <row r="12" spans="1:21" x14ac:dyDescent="0.25">
      <c r="A12" s="22">
        <v>1</v>
      </c>
      <c r="B12" s="22">
        <v>2</v>
      </c>
      <c r="C12" s="22">
        <v>3</v>
      </c>
      <c r="D12" s="22">
        <v>4</v>
      </c>
      <c r="E12" s="22">
        <v>5</v>
      </c>
      <c r="F12" s="22">
        <v>6</v>
      </c>
      <c r="G12" s="22">
        <v>7</v>
      </c>
      <c r="H12" s="22">
        <v>8</v>
      </c>
      <c r="I12" s="22">
        <v>9</v>
      </c>
      <c r="J12" s="22">
        <v>10</v>
      </c>
      <c r="K12" s="22">
        <v>11</v>
      </c>
      <c r="L12" s="22">
        <v>12</v>
      </c>
      <c r="M12" s="22">
        <v>13</v>
      </c>
      <c r="N12" s="31">
        <v>14</v>
      </c>
      <c r="O12" s="31">
        <v>15</v>
      </c>
      <c r="P12" s="31">
        <v>16</v>
      </c>
      <c r="Q12" s="31">
        <v>17</v>
      </c>
      <c r="R12" s="31">
        <v>18</v>
      </c>
      <c r="S12" s="31">
        <v>19</v>
      </c>
    </row>
    <row r="13" spans="1:21" s="25" customFormat="1" ht="45" x14ac:dyDescent="0.25">
      <c r="A13" s="26">
        <v>1</v>
      </c>
      <c r="B13" s="32" t="s">
        <v>55</v>
      </c>
      <c r="C13" s="1" t="s">
        <v>56</v>
      </c>
      <c r="D13" s="1" t="s">
        <v>51</v>
      </c>
      <c r="E13" s="1" t="s">
        <v>58</v>
      </c>
      <c r="F13" s="33">
        <v>876</v>
      </c>
      <c r="G13" s="1" t="s">
        <v>27</v>
      </c>
      <c r="H13" s="24">
        <v>1</v>
      </c>
      <c r="I13" s="34" t="s">
        <v>17</v>
      </c>
      <c r="J13" s="32" t="s">
        <v>18</v>
      </c>
      <c r="K13" s="24">
        <v>58000000</v>
      </c>
      <c r="L13" s="30">
        <v>46082</v>
      </c>
      <c r="M13" s="30">
        <v>46327</v>
      </c>
      <c r="N13" s="35">
        <f>L13-14</f>
        <v>46068</v>
      </c>
      <c r="O13" s="35">
        <f>L13+43</f>
        <v>46125</v>
      </c>
      <c r="P13" s="32" t="s">
        <v>33</v>
      </c>
      <c r="Q13" s="32" t="s">
        <v>31</v>
      </c>
      <c r="R13" s="32" t="s">
        <v>32</v>
      </c>
      <c r="S13" s="1" t="s">
        <v>60</v>
      </c>
    </row>
    <row r="14" spans="1:21" s="25" customFormat="1" ht="105" x14ac:dyDescent="0.25">
      <c r="A14" s="26">
        <v>2</v>
      </c>
      <c r="B14" s="32" t="s">
        <v>53</v>
      </c>
      <c r="C14" s="1" t="s">
        <v>54</v>
      </c>
      <c r="D14" s="1" t="s">
        <v>52</v>
      </c>
      <c r="E14" s="1" t="s">
        <v>57</v>
      </c>
      <c r="F14" s="33" t="s">
        <v>59</v>
      </c>
      <c r="G14" s="1" t="s">
        <v>25</v>
      </c>
      <c r="H14" s="24">
        <v>12358</v>
      </c>
      <c r="I14" s="34" t="s">
        <v>17</v>
      </c>
      <c r="J14" s="32" t="s">
        <v>18</v>
      </c>
      <c r="K14" s="24">
        <v>3073000</v>
      </c>
      <c r="L14" s="30">
        <v>46113</v>
      </c>
      <c r="M14" s="30">
        <v>46174</v>
      </c>
      <c r="N14" s="35">
        <f>L14-14</f>
        <v>46099</v>
      </c>
      <c r="O14" s="35">
        <f>L14+43</f>
        <v>46156</v>
      </c>
      <c r="P14" s="32" t="s">
        <v>33</v>
      </c>
      <c r="Q14" s="32" t="s">
        <v>31</v>
      </c>
      <c r="R14" s="32" t="s">
        <v>31</v>
      </c>
      <c r="S14" s="1" t="s">
        <v>61</v>
      </c>
    </row>
    <row r="15" spans="1:21" s="25" customFormat="1" ht="15.75" customHeight="1" x14ac:dyDescent="0.25">
      <c r="A15" s="26"/>
      <c r="B15" s="1"/>
      <c r="C15" s="1"/>
      <c r="D15" s="1"/>
      <c r="E15" s="1"/>
      <c r="F15" s="26" t="e">
        <f>VLOOKUP(G15,Лист2!$B$3:$C$8,2,FALSE)</f>
        <v>#N/A</v>
      </c>
      <c r="G15" s="1"/>
      <c r="H15" s="24"/>
      <c r="I15" s="2" t="s">
        <v>17</v>
      </c>
      <c r="J15" s="1" t="s">
        <v>18</v>
      </c>
      <c r="K15" s="24"/>
      <c r="L15" s="30"/>
      <c r="M15" s="30"/>
      <c r="N15" s="30"/>
      <c r="O15" s="30"/>
      <c r="P15" s="1"/>
      <c r="Q15" s="1"/>
      <c r="R15" s="1"/>
      <c r="S15" s="1"/>
    </row>
    <row r="16" spans="1:21" s="25" customFormat="1" ht="15.75" customHeight="1" x14ac:dyDescent="0.25">
      <c r="A16" s="26"/>
      <c r="B16" s="1"/>
      <c r="C16" s="1"/>
      <c r="D16" s="1"/>
      <c r="E16" s="1"/>
      <c r="F16" s="26" t="e">
        <f>VLOOKUP(G16,Лист2!$B$3:$C$8,2,FALSE)</f>
        <v>#N/A</v>
      </c>
      <c r="G16" s="1"/>
      <c r="H16" s="24"/>
      <c r="I16" s="2" t="s">
        <v>17</v>
      </c>
      <c r="J16" s="1" t="s">
        <v>18</v>
      </c>
      <c r="K16" s="24"/>
      <c r="L16" s="30"/>
      <c r="M16" s="30"/>
      <c r="N16" s="30"/>
      <c r="O16" s="30"/>
      <c r="P16" s="1"/>
      <c r="Q16" s="1"/>
      <c r="R16" s="1"/>
      <c r="S16" s="1"/>
    </row>
    <row r="17" spans="1:19" s="25" customFormat="1" ht="15.75" customHeight="1" x14ac:dyDescent="0.25">
      <c r="A17" s="26"/>
      <c r="B17" s="1"/>
      <c r="C17" s="1"/>
      <c r="D17" s="1"/>
      <c r="E17" s="1"/>
      <c r="F17" s="26" t="e">
        <f>VLOOKUP(G17,Лист2!$B$3:$C$8,2,FALSE)</f>
        <v>#N/A</v>
      </c>
      <c r="G17" s="1"/>
      <c r="H17" s="24"/>
      <c r="I17" s="2" t="s">
        <v>17</v>
      </c>
      <c r="J17" s="1" t="s">
        <v>18</v>
      </c>
      <c r="K17" s="24"/>
      <c r="L17" s="30"/>
      <c r="M17" s="30"/>
      <c r="N17" s="30"/>
      <c r="O17" s="30"/>
      <c r="P17" s="1"/>
      <c r="Q17" s="1"/>
      <c r="R17" s="1"/>
      <c r="S17" s="1"/>
    </row>
    <row r="18" spans="1:19" s="25" customFormat="1" ht="15.75" customHeight="1" x14ac:dyDescent="0.25">
      <c r="A18" s="26"/>
      <c r="B18" s="1"/>
      <c r="C18" s="1"/>
      <c r="D18" s="1"/>
      <c r="E18" s="1"/>
      <c r="F18" s="26" t="e">
        <f>VLOOKUP(G18,Лист2!$B$3:$C$8,2,FALSE)</f>
        <v>#N/A</v>
      </c>
      <c r="G18" s="1"/>
      <c r="H18" s="24"/>
      <c r="I18" s="2" t="s">
        <v>17</v>
      </c>
      <c r="J18" s="1" t="s">
        <v>18</v>
      </c>
      <c r="K18" s="24"/>
      <c r="L18" s="30"/>
      <c r="M18" s="30"/>
      <c r="N18" s="30"/>
      <c r="O18" s="30"/>
      <c r="P18" s="1"/>
      <c r="Q18" s="1"/>
      <c r="R18" s="1"/>
      <c r="S18" s="1"/>
    </row>
    <row r="19" spans="1:19" s="25" customFormat="1" ht="15.75" customHeight="1" x14ac:dyDescent="0.25">
      <c r="A19" s="26"/>
      <c r="B19" s="1"/>
      <c r="C19" s="1"/>
      <c r="D19" s="1"/>
      <c r="E19" s="1"/>
      <c r="F19" s="26" t="e">
        <f>VLOOKUP(G19,Лист2!$B$3:$C$8,2,FALSE)</f>
        <v>#N/A</v>
      </c>
      <c r="G19" s="1"/>
      <c r="H19" s="24"/>
      <c r="I19" s="2" t="s">
        <v>17</v>
      </c>
      <c r="J19" s="1" t="s">
        <v>18</v>
      </c>
      <c r="K19" s="24"/>
      <c r="L19" s="30"/>
      <c r="M19" s="30"/>
      <c r="N19" s="30"/>
      <c r="O19" s="30"/>
      <c r="P19" s="1"/>
      <c r="Q19" s="1"/>
      <c r="R19" s="1"/>
      <c r="S19" s="1"/>
    </row>
    <row r="20" spans="1:19" s="25" customFormat="1" ht="15.75" customHeight="1" x14ac:dyDescent="0.25">
      <c r="A20" s="26"/>
      <c r="B20" s="1"/>
      <c r="C20" s="1"/>
      <c r="D20" s="1"/>
      <c r="E20" s="1"/>
      <c r="F20" s="26" t="e">
        <f>VLOOKUP(G20,Лист2!$B$3:$C$8,2,FALSE)</f>
        <v>#N/A</v>
      </c>
      <c r="G20" s="1"/>
      <c r="H20" s="24"/>
      <c r="I20" s="2" t="s">
        <v>17</v>
      </c>
      <c r="J20" s="1" t="s">
        <v>18</v>
      </c>
      <c r="K20" s="24"/>
      <c r="L20" s="30"/>
      <c r="M20" s="30"/>
      <c r="N20" s="30"/>
      <c r="O20" s="30"/>
      <c r="P20" s="1"/>
      <c r="Q20" s="1"/>
      <c r="R20" s="1"/>
      <c r="S20" s="1"/>
    </row>
    <row r="21" spans="1:19" s="25" customFormat="1" ht="15.75" customHeight="1" x14ac:dyDescent="0.25">
      <c r="A21" s="26"/>
      <c r="B21" s="1"/>
      <c r="C21" s="1"/>
      <c r="D21" s="1"/>
      <c r="E21" s="1"/>
      <c r="F21" s="26" t="e">
        <f>VLOOKUP(G21,Лист2!$B$3:$C$8,2,FALSE)</f>
        <v>#N/A</v>
      </c>
      <c r="G21" s="1"/>
      <c r="H21" s="24"/>
      <c r="I21" s="2" t="s">
        <v>17</v>
      </c>
      <c r="J21" s="1" t="s">
        <v>18</v>
      </c>
      <c r="K21" s="24"/>
      <c r="L21" s="30"/>
      <c r="M21" s="30"/>
      <c r="N21" s="30"/>
      <c r="O21" s="30"/>
      <c r="P21" s="1"/>
      <c r="Q21" s="1"/>
      <c r="R21" s="1"/>
      <c r="S21" s="1"/>
    </row>
    <row r="22" spans="1:19" s="25" customFormat="1" ht="15.75" customHeight="1" x14ac:dyDescent="0.25">
      <c r="A22" s="26"/>
      <c r="B22" s="1"/>
      <c r="C22" s="1"/>
      <c r="D22" s="1"/>
      <c r="E22" s="1"/>
      <c r="F22" s="26" t="e">
        <f>VLOOKUP(G22,Лист2!$B$3:$C$8,2,FALSE)</f>
        <v>#N/A</v>
      </c>
      <c r="G22" s="1"/>
      <c r="H22" s="24"/>
      <c r="I22" s="2" t="s">
        <v>17</v>
      </c>
      <c r="J22" s="1" t="s">
        <v>18</v>
      </c>
      <c r="K22" s="24"/>
      <c r="L22" s="30"/>
      <c r="M22" s="30"/>
      <c r="N22" s="30"/>
      <c r="O22" s="30"/>
      <c r="P22" s="1"/>
      <c r="Q22" s="1"/>
      <c r="R22" s="1"/>
      <c r="S22" s="1"/>
    </row>
    <row r="23" spans="1:19" s="25" customFormat="1" ht="15.75" customHeight="1" x14ac:dyDescent="0.25">
      <c r="A23" s="26"/>
      <c r="B23" s="1"/>
      <c r="C23" s="1"/>
      <c r="D23" s="1"/>
      <c r="E23" s="1"/>
      <c r="F23" s="26" t="e">
        <f>VLOOKUP(G23,Лист2!$B$3:$C$8,2,FALSE)</f>
        <v>#N/A</v>
      </c>
      <c r="G23" s="1"/>
      <c r="H23" s="24"/>
      <c r="I23" s="2" t="s">
        <v>17</v>
      </c>
      <c r="J23" s="1" t="s">
        <v>18</v>
      </c>
      <c r="K23" s="24"/>
      <c r="L23" s="30"/>
      <c r="M23" s="30"/>
      <c r="N23" s="30"/>
      <c r="O23" s="30"/>
      <c r="P23" s="1"/>
      <c r="Q23" s="1"/>
      <c r="R23" s="1"/>
      <c r="S23" s="1"/>
    </row>
    <row r="24" spans="1:19" s="25" customFormat="1" ht="15.75" customHeight="1" x14ac:dyDescent="0.25">
      <c r="A24" s="26"/>
      <c r="B24" s="1"/>
      <c r="C24" s="1"/>
      <c r="D24" s="1"/>
      <c r="E24" s="1"/>
      <c r="F24" s="26" t="e">
        <f>VLOOKUP(G24,Лист2!$B$3:$C$8,2,FALSE)</f>
        <v>#N/A</v>
      </c>
      <c r="G24" s="1"/>
      <c r="H24" s="24"/>
      <c r="I24" s="2" t="s">
        <v>17</v>
      </c>
      <c r="J24" s="1" t="s">
        <v>18</v>
      </c>
      <c r="K24" s="24"/>
      <c r="L24" s="30"/>
      <c r="M24" s="30"/>
      <c r="N24" s="30"/>
      <c r="O24" s="30"/>
      <c r="P24" s="1"/>
      <c r="Q24" s="1"/>
      <c r="R24" s="1"/>
      <c r="S24" s="1"/>
    </row>
    <row r="25" spans="1:19" s="25" customFormat="1" ht="15.75" customHeight="1" x14ac:dyDescent="0.25">
      <c r="A25" s="26"/>
      <c r="B25" s="1"/>
      <c r="C25" s="1"/>
      <c r="D25" s="1"/>
      <c r="E25" s="1"/>
      <c r="F25" s="26" t="e">
        <f>VLOOKUP(G25,Лист2!$B$3:$C$8,2,FALSE)</f>
        <v>#N/A</v>
      </c>
      <c r="G25" s="1"/>
      <c r="H25" s="24"/>
      <c r="I25" s="2" t="s">
        <v>17</v>
      </c>
      <c r="J25" s="1" t="s">
        <v>18</v>
      </c>
      <c r="K25" s="24"/>
      <c r="L25" s="30"/>
      <c r="M25" s="30"/>
      <c r="N25" s="30"/>
      <c r="O25" s="30"/>
      <c r="P25" s="1"/>
      <c r="Q25" s="1"/>
      <c r="R25" s="1"/>
      <c r="S25" s="1"/>
    </row>
    <row r="26" spans="1:19" s="25" customFormat="1" ht="15.75" customHeight="1" x14ac:dyDescent="0.25">
      <c r="A26" s="26"/>
      <c r="B26" s="1"/>
      <c r="C26" s="1"/>
      <c r="D26" s="1"/>
      <c r="E26" s="1"/>
      <c r="F26" s="26" t="e">
        <f>VLOOKUP(G26,Лист2!$B$3:$C$8,2,FALSE)</f>
        <v>#N/A</v>
      </c>
      <c r="G26" s="1"/>
      <c r="H26" s="24"/>
      <c r="I26" s="2" t="s">
        <v>17</v>
      </c>
      <c r="J26" s="1" t="s">
        <v>18</v>
      </c>
      <c r="K26" s="24"/>
      <c r="L26" s="30"/>
      <c r="M26" s="30"/>
      <c r="N26" s="30"/>
      <c r="O26" s="30"/>
      <c r="P26" s="1"/>
      <c r="Q26" s="1"/>
      <c r="R26" s="1"/>
      <c r="S26" s="1"/>
    </row>
    <row r="27" spans="1:19" s="25" customFormat="1" ht="15.75" customHeight="1" x14ac:dyDescent="0.25">
      <c r="A27" s="26"/>
      <c r="B27" s="1"/>
      <c r="C27" s="1"/>
      <c r="D27" s="1"/>
      <c r="E27" s="1"/>
      <c r="F27" s="26" t="e">
        <f>VLOOKUP(G27,Лист2!$B$3:$C$8,2,FALSE)</f>
        <v>#N/A</v>
      </c>
      <c r="G27" s="1"/>
      <c r="H27" s="24"/>
      <c r="I27" s="2" t="s">
        <v>17</v>
      </c>
      <c r="J27" s="1" t="s">
        <v>18</v>
      </c>
      <c r="K27" s="24"/>
      <c r="L27" s="30"/>
      <c r="M27" s="30"/>
      <c r="N27" s="30"/>
      <c r="O27" s="30"/>
      <c r="P27" s="1"/>
      <c r="Q27" s="1"/>
      <c r="R27" s="1"/>
      <c r="S27" s="1"/>
    </row>
    <row r="28" spans="1:19" s="25" customFormat="1" ht="15.75" customHeight="1" x14ac:dyDescent="0.25">
      <c r="A28" s="26"/>
      <c r="B28" s="1"/>
      <c r="C28" s="1"/>
      <c r="D28" s="1"/>
      <c r="E28" s="1"/>
      <c r="F28" s="26" t="e">
        <f>VLOOKUP(G28,Лист2!$B$3:$C$8,2,FALSE)</f>
        <v>#N/A</v>
      </c>
      <c r="G28" s="1"/>
      <c r="H28" s="24"/>
      <c r="I28" s="2" t="s">
        <v>17</v>
      </c>
      <c r="J28" s="1" t="s">
        <v>18</v>
      </c>
      <c r="K28" s="24"/>
      <c r="L28" s="30"/>
      <c r="M28" s="30"/>
      <c r="N28" s="30"/>
      <c r="O28" s="30"/>
      <c r="P28" s="1"/>
      <c r="Q28" s="1"/>
      <c r="R28" s="1"/>
      <c r="S28" s="1"/>
    </row>
    <row r="29" spans="1:19" s="25" customFormat="1" ht="15.75" customHeight="1" x14ac:dyDescent="0.25">
      <c r="A29" s="26"/>
      <c r="B29" s="1"/>
      <c r="C29" s="1"/>
      <c r="D29" s="1"/>
      <c r="E29" s="1"/>
      <c r="F29" s="26" t="e">
        <f>VLOOKUP(G29,Лист2!$B$3:$C$8,2,FALSE)</f>
        <v>#N/A</v>
      </c>
      <c r="G29" s="1"/>
      <c r="H29" s="24"/>
      <c r="I29" s="2" t="s">
        <v>17</v>
      </c>
      <c r="J29" s="1" t="s">
        <v>18</v>
      </c>
      <c r="K29" s="24"/>
      <c r="L29" s="30"/>
      <c r="M29" s="30"/>
      <c r="N29" s="30"/>
      <c r="O29" s="30"/>
      <c r="P29" s="1"/>
      <c r="Q29" s="1"/>
      <c r="R29" s="1"/>
      <c r="S29" s="1"/>
    </row>
    <row r="30" spans="1:19" s="25" customFormat="1" ht="15.75" customHeight="1" x14ac:dyDescent="0.25">
      <c r="A30" s="26"/>
      <c r="B30" s="1"/>
      <c r="C30" s="1"/>
      <c r="D30" s="1"/>
      <c r="E30" s="1"/>
      <c r="F30" s="26" t="e">
        <f>VLOOKUP(G30,Лист2!$B$3:$C$8,2,FALSE)</f>
        <v>#N/A</v>
      </c>
      <c r="G30" s="1"/>
      <c r="H30" s="24"/>
      <c r="I30" s="2" t="s">
        <v>17</v>
      </c>
      <c r="J30" s="1" t="s">
        <v>18</v>
      </c>
      <c r="K30" s="24"/>
      <c r="L30" s="30"/>
      <c r="M30" s="30"/>
      <c r="N30" s="30"/>
      <c r="O30" s="30"/>
      <c r="P30" s="1"/>
      <c r="Q30" s="1"/>
      <c r="R30" s="1"/>
      <c r="S30" s="1"/>
    </row>
    <row r="31" spans="1:19" s="25" customFormat="1" ht="15.75" customHeight="1" x14ac:dyDescent="0.25">
      <c r="A31" s="26"/>
      <c r="B31" s="1"/>
      <c r="C31" s="1"/>
      <c r="D31" s="1"/>
      <c r="E31" s="1"/>
      <c r="F31" s="26" t="e">
        <f>VLOOKUP(G31,Лист2!$B$3:$C$8,2,FALSE)</f>
        <v>#N/A</v>
      </c>
      <c r="G31" s="1"/>
      <c r="H31" s="24"/>
      <c r="I31" s="2" t="s">
        <v>17</v>
      </c>
      <c r="J31" s="1" t="s">
        <v>18</v>
      </c>
      <c r="K31" s="24"/>
      <c r="L31" s="30"/>
      <c r="M31" s="30"/>
      <c r="N31" s="30"/>
      <c r="O31" s="30"/>
      <c r="P31" s="1"/>
      <c r="Q31" s="1"/>
      <c r="R31" s="1"/>
      <c r="S31" s="1"/>
    </row>
    <row r="32" spans="1:19" s="25" customFormat="1" ht="15.75" customHeight="1" x14ac:dyDescent="0.25">
      <c r="A32" s="26"/>
      <c r="B32" s="1"/>
      <c r="C32" s="1"/>
      <c r="D32" s="1"/>
      <c r="E32" s="1"/>
      <c r="F32" s="26" t="e">
        <f>VLOOKUP(G32,Лист2!$B$3:$C$8,2,FALSE)</f>
        <v>#N/A</v>
      </c>
      <c r="G32" s="1"/>
      <c r="H32" s="24"/>
      <c r="I32" s="2" t="s">
        <v>17</v>
      </c>
      <c r="J32" s="1" t="s">
        <v>18</v>
      </c>
      <c r="K32" s="24"/>
      <c r="L32" s="30"/>
      <c r="M32" s="30"/>
      <c r="N32" s="30"/>
      <c r="O32" s="30"/>
      <c r="P32" s="1"/>
      <c r="Q32" s="1"/>
      <c r="R32" s="1"/>
      <c r="S32" s="1"/>
    </row>
    <row r="33" spans="1:19" s="25" customFormat="1" ht="15.75" customHeight="1" x14ac:dyDescent="0.25">
      <c r="A33" s="26"/>
      <c r="B33" s="1"/>
      <c r="C33" s="1"/>
      <c r="D33" s="1"/>
      <c r="E33" s="1"/>
      <c r="F33" s="26" t="e">
        <f>VLOOKUP(G33,Лист2!$B$3:$C$8,2,FALSE)</f>
        <v>#N/A</v>
      </c>
      <c r="G33" s="1"/>
      <c r="H33" s="24"/>
      <c r="I33" s="2" t="s">
        <v>17</v>
      </c>
      <c r="J33" s="1" t="s">
        <v>18</v>
      </c>
      <c r="K33" s="24"/>
      <c r="L33" s="30"/>
      <c r="M33" s="30"/>
      <c r="N33" s="30"/>
      <c r="O33" s="30"/>
      <c r="P33" s="1"/>
      <c r="Q33" s="1"/>
      <c r="R33" s="1"/>
      <c r="S33" s="1"/>
    </row>
    <row r="34" spans="1:19" s="25" customFormat="1" ht="15.75" customHeight="1" x14ac:dyDescent="0.25">
      <c r="A34" s="26"/>
      <c r="B34" s="1"/>
      <c r="C34" s="1"/>
      <c r="D34" s="1"/>
      <c r="E34" s="1"/>
      <c r="F34" s="26" t="e">
        <f>VLOOKUP(G34,Лист2!$B$3:$C$8,2,FALSE)</f>
        <v>#N/A</v>
      </c>
      <c r="G34" s="1"/>
      <c r="H34" s="24"/>
      <c r="I34" s="2" t="s">
        <v>17</v>
      </c>
      <c r="J34" s="1" t="s">
        <v>18</v>
      </c>
      <c r="K34" s="24"/>
      <c r="L34" s="30"/>
      <c r="M34" s="30"/>
      <c r="N34" s="30"/>
      <c r="O34" s="30"/>
      <c r="P34" s="1"/>
      <c r="Q34" s="1"/>
      <c r="R34" s="1"/>
      <c r="S34" s="1"/>
    </row>
    <row r="35" spans="1:19" s="25" customFormat="1" ht="15.75" customHeight="1" x14ac:dyDescent="0.25">
      <c r="A35" s="26"/>
      <c r="B35" s="1"/>
      <c r="C35" s="1"/>
      <c r="D35" s="1"/>
      <c r="E35" s="1"/>
      <c r="F35" s="26" t="e">
        <f>VLOOKUP(G35,Лист2!$B$3:$C$8,2,FALSE)</f>
        <v>#N/A</v>
      </c>
      <c r="G35" s="1"/>
      <c r="H35" s="24"/>
      <c r="I35" s="2" t="s">
        <v>17</v>
      </c>
      <c r="J35" s="1" t="s">
        <v>18</v>
      </c>
      <c r="K35" s="24"/>
      <c r="L35" s="30"/>
      <c r="M35" s="30"/>
      <c r="N35" s="30"/>
      <c r="O35" s="30"/>
      <c r="P35" s="1"/>
      <c r="Q35" s="1"/>
      <c r="R35" s="1"/>
      <c r="S35" s="1"/>
    </row>
    <row r="36" spans="1:19" s="25" customFormat="1" ht="15.75" customHeight="1" x14ac:dyDescent="0.25">
      <c r="A36" s="26"/>
      <c r="B36" s="1"/>
      <c r="C36" s="1"/>
      <c r="D36" s="1"/>
      <c r="E36" s="1"/>
      <c r="F36" s="26" t="e">
        <f>VLOOKUP(G36,Лист2!$B$3:$C$8,2,FALSE)</f>
        <v>#N/A</v>
      </c>
      <c r="G36" s="1"/>
      <c r="H36" s="24"/>
      <c r="I36" s="2" t="s">
        <v>17</v>
      </c>
      <c r="J36" s="1" t="s">
        <v>18</v>
      </c>
      <c r="K36" s="24"/>
      <c r="L36" s="30"/>
      <c r="M36" s="30"/>
      <c r="N36" s="30"/>
      <c r="O36" s="30"/>
      <c r="P36" s="1"/>
      <c r="Q36" s="1"/>
      <c r="R36" s="1"/>
      <c r="S36" s="1"/>
    </row>
    <row r="37" spans="1:19" s="25" customFormat="1" ht="15.75" customHeight="1" x14ac:dyDescent="0.25">
      <c r="A37" s="26"/>
      <c r="B37" s="1"/>
      <c r="C37" s="1"/>
      <c r="D37" s="1"/>
      <c r="E37" s="1"/>
      <c r="F37" s="26" t="e">
        <f>VLOOKUP(G37,Лист2!$B$3:$C$8,2,FALSE)</f>
        <v>#N/A</v>
      </c>
      <c r="G37" s="1"/>
      <c r="H37" s="24"/>
      <c r="I37" s="2" t="s">
        <v>17</v>
      </c>
      <c r="J37" s="1" t="s">
        <v>18</v>
      </c>
      <c r="K37" s="24"/>
      <c r="L37" s="30"/>
      <c r="M37" s="30"/>
      <c r="N37" s="30"/>
      <c r="O37" s="30"/>
      <c r="P37" s="1"/>
      <c r="Q37" s="1"/>
      <c r="R37" s="1"/>
      <c r="S37" s="1"/>
    </row>
    <row r="38" spans="1:19" s="25" customFormat="1" ht="15.75" customHeight="1" x14ac:dyDescent="0.25">
      <c r="A38" s="26"/>
      <c r="B38" s="1"/>
      <c r="C38" s="1"/>
      <c r="D38" s="1"/>
      <c r="E38" s="1"/>
      <c r="F38" s="26" t="e">
        <f>VLOOKUP(G38,Лист2!$B$3:$C$8,2,FALSE)</f>
        <v>#N/A</v>
      </c>
      <c r="G38" s="1"/>
      <c r="H38" s="24"/>
      <c r="I38" s="2" t="s">
        <v>17</v>
      </c>
      <c r="J38" s="1" t="s">
        <v>18</v>
      </c>
      <c r="K38" s="24"/>
      <c r="L38" s="30"/>
      <c r="M38" s="30"/>
      <c r="N38" s="30"/>
      <c r="O38" s="30"/>
      <c r="P38" s="1"/>
      <c r="Q38" s="1"/>
      <c r="R38" s="1"/>
      <c r="S38" s="1"/>
    </row>
    <row r="39" spans="1:19" s="25" customFormat="1" ht="15.75" customHeight="1" x14ac:dyDescent="0.25">
      <c r="A39" s="26"/>
      <c r="B39" s="1"/>
      <c r="C39" s="1"/>
      <c r="D39" s="1"/>
      <c r="E39" s="1"/>
      <c r="F39" s="26" t="e">
        <f>VLOOKUP(G39,Лист2!$B$3:$C$8,2,FALSE)</f>
        <v>#N/A</v>
      </c>
      <c r="G39" s="1"/>
      <c r="H39" s="24"/>
      <c r="I39" s="2" t="s">
        <v>17</v>
      </c>
      <c r="J39" s="1" t="s">
        <v>18</v>
      </c>
      <c r="K39" s="24"/>
      <c r="L39" s="30"/>
      <c r="M39" s="30"/>
      <c r="N39" s="30"/>
      <c r="O39" s="30"/>
      <c r="P39" s="1"/>
      <c r="Q39" s="1"/>
      <c r="R39" s="1"/>
      <c r="S39" s="1"/>
    </row>
    <row r="40" spans="1:19" s="25" customFormat="1" ht="15.75" customHeight="1" x14ac:dyDescent="0.25">
      <c r="A40" s="26"/>
      <c r="B40" s="1"/>
      <c r="C40" s="1"/>
      <c r="D40" s="1"/>
      <c r="E40" s="1"/>
      <c r="F40" s="26" t="e">
        <f>VLOOKUP(G40,Лист2!$B$3:$C$8,2,FALSE)</f>
        <v>#N/A</v>
      </c>
      <c r="G40" s="1"/>
      <c r="H40" s="24"/>
      <c r="I40" s="2" t="s">
        <v>17</v>
      </c>
      <c r="J40" s="1" t="s">
        <v>18</v>
      </c>
      <c r="K40" s="24"/>
      <c r="L40" s="30"/>
      <c r="M40" s="30"/>
      <c r="N40" s="30"/>
      <c r="O40" s="30"/>
      <c r="P40" s="1"/>
      <c r="Q40" s="1"/>
      <c r="R40" s="1"/>
      <c r="S40" s="1"/>
    </row>
    <row r="41" spans="1:19" s="25" customFormat="1" ht="15.75" customHeight="1" x14ac:dyDescent="0.25">
      <c r="A41" s="26"/>
      <c r="B41" s="1"/>
      <c r="C41" s="1"/>
      <c r="D41" s="1"/>
      <c r="E41" s="1"/>
      <c r="F41" s="26" t="e">
        <f>VLOOKUP(G41,Лист2!$B$3:$C$8,2,FALSE)</f>
        <v>#N/A</v>
      </c>
      <c r="G41" s="1"/>
      <c r="H41" s="24"/>
      <c r="I41" s="2" t="s">
        <v>17</v>
      </c>
      <c r="J41" s="1" t="s">
        <v>18</v>
      </c>
      <c r="K41" s="24"/>
      <c r="L41" s="30"/>
      <c r="M41" s="30"/>
      <c r="N41" s="30"/>
      <c r="O41" s="30"/>
      <c r="P41" s="1"/>
      <c r="Q41" s="1"/>
      <c r="R41" s="1"/>
      <c r="S41" s="1"/>
    </row>
    <row r="42" spans="1:19" s="25" customFormat="1" ht="15.75" customHeight="1" x14ac:dyDescent="0.25">
      <c r="A42" s="26"/>
      <c r="B42" s="1"/>
      <c r="C42" s="1"/>
      <c r="D42" s="1"/>
      <c r="E42" s="1"/>
      <c r="F42" s="26" t="e">
        <f>VLOOKUP(G42,Лист2!$B$3:$C$8,2,FALSE)</f>
        <v>#N/A</v>
      </c>
      <c r="G42" s="1"/>
      <c r="H42" s="24"/>
      <c r="I42" s="2" t="s">
        <v>17</v>
      </c>
      <c r="J42" s="1" t="s">
        <v>18</v>
      </c>
      <c r="K42" s="24"/>
      <c r="L42" s="30"/>
      <c r="M42" s="30"/>
      <c r="N42" s="30"/>
      <c r="O42" s="30"/>
      <c r="P42" s="1"/>
      <c r="Q42" s="1"/>
      <c r="R42" s="1"/>
      <c r="S42" s="1"/>
    </row>
    <row r="43" spans="1:19" s="25" customFormat="1" ht="15.75" customHeight="1" x14ac:dyDescent="0.25">
      <c r="A43" s="26"/>
      <c r="B43" s="1"/>
      <c r="C43" s="1"/>
      <c r="D43" s="1"/>
      <c r="E43" s="1"/>
      <c r="F43" s="26" t="e">
        <f>VLOOKUP(G43,Лист2!$B$3:$C$8,2,FALSE)</f>
        <v>#N/A</v>
      </c>
      <c r="G43" s="1"/>
      <c r="H43" s="24"/>
      <c r="I43" s="2" t="s">
        <v>17</v>
      </c>
      <c r="J43" s="1" t="s">
        <v>18</v>
      </c>
      <c r="K43" s="24"/>
      <c r="L43" s="30"/>
      <c r="M43" s="30"/>
      <c r="N43" s="30"/>
      <c r="O43" s="30"/>
      <c r="P43" s="1"/>
      <c r="Q43" s="1"/>
      <c r="R43" s="1"/>
      <c r="S43" s="1"/>
    </row>
    <row r="44" spans="1:19" s="25" customFormat="1" ht="15.75" customHeight="1" x14ac:dyDescent="0.25">
      <c r="A44" s="26"/>
      <c r="B44" s="1"/>
      <c r="C44" s="1"/>
      <c r="D44" s="1"/>
      <c r="E44" s="1"/>
      <c r="F44" s="26" t="e">
        <f>VLOOKUP(G44,Лист2!$B$3:$C$8,2,FALSE)</f>
        <v>#N/A</v>
      </c>
      <c r="G44" s="1"/>
      <c r="H44" s="24"/>
      <c r="I44" s="2" t="s">
        <v>17</v>
      </c>
      <c r="J44" s="1" t="s">
        <v>18</v>
      </c>
      <c r="K44" s="24"/>
      <c r="L44" s="30"/>
      <c r="M44" s="30"/>
      <c r="N44" s="30"/>
      <c r="O44" s="30"/>
      <c r="P44" s="1"/>
      <c r="Q44" s="1"/>
      <c r="R44" s="1"/>
      <c r="S44" s="1"/>
    </row>
    <row r="45" spans="1:19" s="25" customFormat="1" ht="15.75" customHeight="1" x14ac:dyDescent="0.25">
      <c r="A45" s="26"/>
      <c r="B45" s="1"/>
      <c r="C45" s="1"/>
      <c r="D45" s="1"/>
      <c r="E45" s="1"/>
      <c r="F45" s="26" t="e">
        <f>VLOOKUP(G45,Лист2!$B$3:$C$8,2,FALSE)</f>
        <v>#N/A</v>
      </c>
      <c r="G45" s="1"/>
      <c r="H45" s="24"/>
      <c r="I45" s="2" t="s">
        <v>17</v>
      </c>
      <c r="J45" s="1" t="s">
        <v>18</v>
      </c>
      <c r="K45" s="24"/>
      <c r="L45" s="30"/>
      <c r="M45" s="30"/>
      <c r="N45" s="30"/>
      <c r="O45" s="30"/>
      <c r="P45" s="1"/>
      <c r="Q45" s="1"/>
      <c r="R45" s="1"/>
      <c r="S45" s="1"/>
    </row>
    <row r="46" spans="1:19" s="25" customFormat="1" ht="15.75" customHeight="1" x14ac:dyDescent="0.25">
      <c r="A46" s="26"/>
      <c r="B46" s="1"/>
      <c r="C46" s="1"/>
      <c r="D46" s="1"/>
      <c r="E46" s="1"/>
      <c r="F46" s="26" t="e">
        <f>VLOOKUP(G46,Лист2!$B$3:$C$8,2,FALSE)</f>
        <v>#N/A</v>
      </c>
      <c r="G46" s="1"/>
      <c r="H46" s="24"/>
      <c r="I46" s="2" t="s">
        <v>17</v>
      </c>
      <c r="J46" s="1" t="s">
        <v>18</v>
      </c>
      <c r="K46" s="24"/>
      <c r="L46" s="30"/>
      <c r="M46" s="30"/>
      <c r="N46" s="30"/>
      <c r="O46" s="30"/>
      <c r="P46" s="1"/>
      <c r="Q46" s="1"/>
      <c r="R46" s="1"/>
      <c r="S46" s="1"/>
    </row>
    <row r="47" spans="1:19" s="25" customFormat="1" ht="15.75" customHeight="1" x14ac:dyDescent="0.25">
      <c r="A47" s="26"/>
      <c r="B47" s="1"/>
      <c r="C47" s="1"/>
      <c r="D47" s="1"/>
      <c r="E47" s="1"/>
      <c r="F47" s="26" t="e">
        <f>VLOOKUP(G47,Лист2!$B$3:$C$8,2,FALSE)</f>
        <v>#N/A</v>
      </c>
      <c r="G47" s="1"/>
      <c r="H47" s="24"/>
      <c r="I47" s="2" t="s">
        <v>17</v>
      </c>
      <c r="J47" s="1" t="s">
        <v>18</v>
      </c>
      <c r="K47" s="24"/>
      <c r="L47" s="30"/>
      <c r="M47" s="30"/>
      <c r="N47" s="30"/>
      <c r="O47" s="30"/>
      <c r="P47" s="1"/>
      <c r="Q47" s="1"/>
      <c r="R47" s="1"/>
      <c r="S47" s="1"/>
    </row>
    <row r="48" spans="1:19" s="25" customFormat="1" ht="15.75" customHeight="1" x14ac:dyDescent="0.25">
      <c r="A48" s="26"/>
      <c r="B48" s="1"/>
      <c r="C48" s="1"/>
      <c r="D48" s="1"/>
      <c r="E48" s="1"/>
      <c r="F48" s="26" t="e">
        <f>VLOOKUP(G48,Лист2!$B$3:$C$8,2,FALSE)</f>
        <v>#N/A</v>
      </c>
      <c r="G48" s="1"/>
      <c r="H48" s="24"/>
      <c r="I48" s="2" t="s">
        <v>17</v>
      </c>
      <c r="J48" s="1" t="s">
        <v>18</v>
      </c>
      <c r="K48" s="24"/>
      <c r="L48" s="30"/>
      <c r="M48" s="30"/>
      <c r="N48" s="30"/>
      <c r="O48" s="30"/>
      <c r="P48" s="1"/>
      <c r="Q48" s="1"/>
      <c r="R48" s="1"/>
      <c r="S48" s="1"/>
    </row>
    <row r="50" spans="2:5" x14ac:dyDescent="0.25">
      <c r="B50" s="6" t="s">
        <v>16</v>
      </c>
      <c r="C50" s="6"/>
      <c r="D50" s="6"/>
      <c r="E50" s="6"/>
    </row>
  </sheetData>
  <autoFilter ref="A12:U48"/>
  <mergeCells count="31">
    <mergeCell ref="P9:P11"/>
    <mergeCell ref="Q9:Q11"/>
    <mergeCell ref="R9:R11"/>
    <mergeCell ref="S9:S11"/>
    <mergeCell ref="D10:D11"/>
    <mergeCell ref="E10:E11"/>
    <mergeCell ref="F10:G10"/>
    <mergeCell ref="H10:H11"/>
    <mergeCell ref="I10:J10"/>
    <mergeCell ref="K10:K11"/>
    <mergeCell ref="O9:O11"/>
    <mergeCell ref="N9:N11"/>
    <mergeCell ref="A7:D7"/>
    <mergeCell ref="E7:I7"/>
    <mergeCell ref="A9:A11"/>
    <mergeCell ref="B9:B11"/>
    <mergeCell ref="C9:C11"/>
    <mergeCell ref="D9:M9"/>
    <mergeCell ref="L10:M10"/>
    <mergeCell ref="A4:D4"/>
    <mergeCell ref="E4:I4"/>
    <mergeCell ref="A5:D5"/>
    <mergeCell ref="E5:I5"/>
    <mergeCell ref="A6:D6"/>
    <mergeCell ref="E6:I6"/>
    <mergeCell ref="A1:D1"/>
    <mergeCell ref="E1:I1"/>
    <mergeCell ref="A2:D2"/>
    <mergeCell ref="E2:I2"/>
    <mergeCell ref="A3:D3"/>
    <mergeCell ref="E3:I3"/>
  </mergeCells>
  <dataValidations count="3">
    <dataValidation type="whole" errorStyle="warning" allowBlank="1" showInputMessage="1" showErrorMessage="1" error="Только числовое значение" sqref="A13:A48">
      <formula1>0</formula1>
      <formula2>1000000000000000000</formula2>
    </dataValidation>
    <dataValidation type="whole" errorStyle="warning" allowBlank="1" showInputMessage="1" showErrorMessage="1" error="Только числовое значение" sqref="H13:H48 K13:K48">
      <formula1>0</formula1>
      <formula2>1E+25</formula2>
    </dataValidation>
    <dataValidation type="date" errorStyle="information" allowBlank="1" showInputMessage="1" showErrorMessage="1" error="только месяц, год" sqref="L13:O48">
      <formula1>45992</formula1>
      <formula2>46753</formula2>
    </dataValidation>
  </dataValidations>
  <hyperlinks>
    <hyperlink ref="B9" r:id="rId1" display="https://base.garant.ru/70650726/"/>
    <hyperlink ref="C9" r:id="rId2" display="https://base.garant.ru/70650730/"/>
    <hyperlink ref="F11" r:id="rId3" display="https://base.garant.ru/179222/"/>
    <hyperlink ref="I11" r:id="rId4" display="https://base.garant.ru/179064/"/>
  </hyperlinks>
  <pageMargins left="0.7" right="0.7" top="0.75" bottom="0.75" header="0.3" footer="0.3"/>
  <pageSetup paperSize="9" scale="52" fitToHeight="0" orientation="landscape" r:id="rId5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Лист2!$J$2:$K$2</xm:f>
          </x14:formula1>
          <xm:sqref>E1</xm:sqref>
        </x14:dataValidation>
        <x14:dataValidation type="list" allowBlank="1" showInputMessage="1" showErrorMessage="1">
          <x14:formula1>
            <xm:f>Лист2!$G$2:$G$4</xm:f>
          </x14:formula1>
          <xm:sqref>P13:P48</xm:sqref>
        </x14:dataValidation>
        <x14:dataValidation type="list" allowBlank="1" showInputMessage="1" showErrorMessage="1">
          <x14:formula1>
            <xm:f>Лист2!$E$2:$E$3</xm:f>
          </x14:formula1>
          <xm:sqref>Q13:R48</xm:sqref>
        </x14:dataValidation>
        <x14:dataValidation type="list" allowBlank="1" showInputMessage="1" showErrorMessage="1">
          <x14:formula1>
            <xm:f>Лист2!$B$3:$B$8</xm:f>
          </x14:formula1>
          <xm:sqref>G13:G48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"/>
  <sheetViews>
    <sheetView workbookViewId="0">
      <selection activeCell="G32" sqref="G32"/>
    </sheetView>
  </sheetViews>
  <sheetFormatPr defaultRowHeight="15" x14ac:dyDescent="0.25"/>
  <cols>
    <col min="1" max="1" width="9.140625" style="3"/>
    <col min="2" max="2" width="12.140625" style="3" customWidth="1"/>
    <col min="3" max="6" width="9.140625" style="3"/>
    <col min="7" max="7" width="25" style="3" customWidth="1"/>
    <col min="8" max="9" width="9.140625" style="3"/>
    <col min="10" max="10" width="52.85546875" style="3" customWidth="1"/>
    <col min="11" max="11" width="55.42578125" style="3" customWidth="1"/>
    <col min="12" max="16384" width="9.140625" style="3"/>
  </cols>
  <sheetData>
    <row r="1" spans="2:11" x14ac:dyDescent="0.25">
      <c r="B1" s="143" t="s">
        <v>7</v>
      </c>
      <c r="C1" s="143"/>
      <c r="G1" s="17" t="s">
        <v>4</v>
      </c>
    </row>
    <row r="2" spans="2:11" ht="15" customHeight="1" x14ac:dyDescent="0.25">
      <c r="B2" s="8" t="s">
        <v>11</v>
      </c>
      <c r="C2" s="8" t="s">
        <v>24</v>
      </c>
      <c r="E2" s="16" t="s">
        <v>31</v>
      </c>
      <c r="G2" s="16" t="s">
        <v>33</v>
      </c>
      <c r="J2" s="18" t="s">
        <v>43</v>
      </c>
      <c r="K2" s="18" t="s">
        <v>47</v>
      </c>
    </row>
    <row r="3" spans="2:11" x14ac:dyDescent="0.25">
      <c r="B3" s="9" t="s">
        <v>23</v>
      </c>
      <c r="C3" s="9">
        <v>233</v>
      </c>
      <c r="E3" s="16" t="s">
        <v>32</v>
      </c>
      <c r="G3" s="16" t="s">
        <v>34</v>
      </c>
      <c r="J3" s="20" t="s">
        <v>44</v>
      </c>
      <c r="K3" s="20" t="s">
        <v>48</v>
      </c>
    </row>
    <row r="4" spans="2:11" x14ac:dyDescent="0.25">
      <c r="B4" s="11" t="s">
        <v>25</v>
      </c>
      <c r="C4" s="10" t="s">
        <v>59</v>
      </c>
      <c r="G4" s="16" t="s">
        <v>35</v>
      </c>
      <c r="J4" s="20" t="s">
        <v>45</v>
      </c>
      <c r="K4" s="20" t="s">
        <v>49</v>
      </c>
    </row>
    <row r="5" spans="2:11" ht="22.5" x14ac:dyDescent="0.25">
      <c r="B5" s="9" t="s">
        <v>26</v>
      </c>
      <c r="C5" s="9">
        <v>113</v>
      </c>
      <c r="J5" s="21" t="s">
        <v>46</v>
      </c>
      <c r="K5" s="21" t="s">
        <v>50</v>
      </c>
    </row>
    <row r="6" spans="2:11" ht="22.5" x14ac:dyDescent="0.25">
      <c r="B6" s="9" t="s">
        <v>27</v>
      </c>
      <c r="C6" s="12">
        <v>876</v>
      </c>
      <c r="J6" s="20">
        <v>2502039781</v>
      </c>
      <c r="K6" s="20">
        <v>2502035642</v>
      </c>
    </row>
    <row r="7" spans="2:11" x14ac:dyDescent="0.25">
      <c r="B7" s="13" t="s">
        <v>29</v>
      </c>
      <c r="C7" s="10" t="s">
        <v>28</v>
      </c>
      <c r="J7" s="20">
        <v>250201001</v>
      </c>
      <c r="K7" s="20">
        <v>250201001</v>
      </c>
    </row>
    <row r="8" spans="2:11" x14ac:dyDescent="0.25">
      <c r="B8" s="14" t="s">
        <v>30</v>
      </c>
      <c r="C8" s="14">
        <v>796</v>
      </c>
      <c r="J8" s="20">
        <v>5405000000</v>
      </c>
      <c r="K8" s="20">
        <v>5405000000</v>
      </c>
    </row>
    <row r="9" spans="2:11" x14ac:dyDescent="0.25">
      <c r="J9" s="19"/>
    </row>
  </sheetData>
  <mergeCells count="1">
    <mergeCell ref="B1:C1"/>
  </mergeCells>
  <hyperlinks>
    <hyperlink ref="J5" r:id="rId1"/>
    <hyperlink ref="K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План закупок</vt:lpstr>
      <vt:lpstr>Образец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2026-06-24T03:58:37Z</dcterms:modified>
</cp:coreProperties>
</file>